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Password="C12D" lockStructure="1"/>
  <bookViews>
    <workbookView xWindow="240" yWindow="108" windowWidth="14808" windowHeight="8016"/>
  </bookViews>
  <sheets>
    <sheet name="РГ-Р" sheetId="1" r:id="rId1"/>
    <sheet name="Лист2" sheetId="2" state="hidden" r:id="rId2"/>
    <sheet name="Лист3" sheetId="4" state="hidden" r:id="rId3"/>
  </sheets>
  <calcPr calcId="162913"/>
</workbook>
</file>

<file path=xl/calcChain.xml><?xml version="1.0" encoding="utf-8"?>
<calcChain xmlns="http://schemas.openxmlformats.org/spreadsheetml/2006/main">
  <c r="E9" i="2" l="1"/>
  <c r="C14" i="2"/>
  <c r="D22" i="2"/>
  <c r="C15" i="2"/>
  <c r="B20" i="2"/>
  <c r="B19" i="2"/>
  <c r="B18" i="2"/>
  <c r="B16" i="2"/>
  <c r="C6" i="2" l="1"/>
  <c r="D87" i="4" s="1"/>
  <c r="C5" i="2"/>
  <c r="C4" i="2"/>
  <c r="C3" i="2"/>
  <c r="C2" i="2"/>
  <c r="C8" i="2" l="1"/>
  <c r="F17" i="1" s="1"/>
  <c r="C9" i="2"/>
  <c r="F19" i="1" s="1"/>
  <c r="I4" i="4" l="1"/>
  <c r="I8" i="4"/>
  <c r="I12" i="4"/>
  <c r="I16" i="4"/>
  <c r="I20" i="4"/>
  <c r="I24" i="4"/>
  <c r="I28" i="4"/>
  <c r="I32" i="4"/>
  <c r="I36" i="4"/>
  <c r="I40" i="4"/>
  <c r="I44" i="4"/>
  <c r="I48" i="4"/>
  <c r="I52" i="4"/>
  <c r="I56" i="4"/>
  <c r="I60" i="4"/>
  <c r="I64" i="4"/>
  <c r="I68" i="4"/>
  <c r="I72" i="4"/>
  <c r="I76" i="4"/>
  <c r="I80" i="4"/>
  <c r="I7" i="4"/>
  <c r="I15" i="4"/>
  <c r="I19" i="4"/>
  <c r="I27" i="4"/>
  <c r="I31" i="4"/>
  <c r="I39" i="4"/>
  <c r="I47" i="4"/>
  <c r="I55" i="4"/>
  <c r="I63" i="4"/>
  <c r="I71" i="4"/>
  <c r="I79" i="4"/>
  <c r="I5" i="4"/>
  <c r="I9" i="4"/>
  <c r="I13" i="4"/>
  <c r="I17" i="4"/>
  <c r="I21" i="4"/>
  <c r="I25" i="4"/>
  <c r="I29" i="4"/>
  <c r="I33" i="4"/>
  <c r="I37" i="4"/>
  <c r="I41" i="4"/>
  <c r="I45" i="4"/>
  <c r="I49" i="4"/>
  <c r="I53" i="4"/>
  <c r="I57" i="4"/>
  <c r="I61" i="4"/>
  <c r="I65" i="4"/>
  <c r="I69" i="4"/>
  <c r="I73" i="4"/>
  <c r="I77" i="4"/>
  <c r="I3" i="4"/>
  <c r="I11" i="4"/>
  <c r="I23" i="4"/>
  <c r="I35" i="4"/>
  <c r="I43" i="4"/>
  <c r="I51" i="4"/>
  <c r="I59" i="4"/>
  <c r="I67" i="4"/>
  <c r="I75" i="4"/>
  <c r="I6" i="4"/>
  <c r="I10" i="4"/>
  <c r="I14" i="4"/>
  <c r="I18" i="4"/>
  <c r="I22" i="4"/>
  <c r="I26" i="4"/>
  <c r="I30" i="4"/>
  <c r="I34" i="4"/>
  <c r="I38" i="4"/>
  <c r="I42" i="4"/>
  <c r="I46" i="4"/>
  <c r="I50" i="4"/>
  <c r="I54" i="4"/>
  <c r="I58" i="4"/>
  <c r="I62" i="4"/>
  <c r="I66" i="4"/>
  <c r="I70" i="4"/>
  <c r="I74" i="4"/>
  <c r="I78" i="4"/>
  <c r="H5" i="4"/>
  <c r="H9" i="4"/>
  <c r="H13" i="4"/>
  <c r="H17" i="4"/>
  <c r="H21" i="4"/>
  <c r="H25" i="4"/>
  <c r="H29" i="4"/>
  <c r="H33" i="4"/>
  <c r="H37" i="4"/>
  <c r="H41" i="4"/>
  <c r="H49" i="4"/>
  <c r="H57" i="4"/>
  <c r="H73" i="4"/>
  <c r="H3" i="4"/>
  <c r="H11" i="4"/>
  <c r="H23" i="4"/>
  <c r="H31" i="4"/>
  <c r="H39" i="4"/>
  <c r="H47" i="4"/>
  <c r="H55" i="4"/>
  <c r="H63" i="4"/>
  <c r="H71" i="4"/>
  <c r="H79" i="4"/>
  <c r="H6" i="4"/>
  <c r="H10" i="4"/>
  <c r="H14" i="4"/>
  <c r="H18" i="4"/>
  <c r="H22" i="4"/>
  <c r="H26" i="4"/>
  <c r="H30" i="4"/>
  <c r="H34" i="4"/>
  <c r="H38" i="4"/>
  <c r="H42" i="4"/>
  <c r="H46" i="4"/>
  <c r="H50" i="4"/>
  <c r="H54" i="4"/>
  <c r="H58" i="4"/>
  <c r="H62" i="4"/>
  <c r="H66" i="4"/>
  <c r="H70" i="4"/>
  <c r="H74" i="4"/>
  <c r="H78" i="4"/>
  <c r="H4" i="4"/>
  <c r="H8" i="4"/>
  <c r="H12" i="4"/>
  <c r="H16" i="4"/>
  <c r="H20" i="4"/>
  <c r="H24" i="4"/>
  <c r="H28" i="4"/>
  <c r="H32" i="4"/>
  <c r="H36" i="4"/>
  <c r="H40" i="4"/>
  <c r="H44" i="4"/>
  <c r="H48" i="4"/>
  <c r="H52" i="4"/>
  <c r="H56" i="4"/>
  <c r="H60" i="4"/>
  <c r="K86" i="4" s="1"/>
  <c r="H64" i="4"/>
  <c r="H68" i="4"/>
  <c r="H72" i="4"/>
  <c r="H76" i="4"/>
  <c r="H80" i="4"/>
  <c r="H45" i="4"/>
  <c r="H53" i="4"/>
  <c r="H61" i="4"/>
  <c r="H65" i="4"/>
  <c r="H69" i="4"/>
  <c r="H77" i="4"/>
  <c r="H7" i="4"/>
  <c r="H15" i="4"/>
  <c r="H19" i="4"/>
  <c r="H27" i="4"/>
  <c r="H35" i="4"/>
  <c r="H43" i="4"/>
  <c r="H51" i="4"/>
  <c r="H59" i="4"/>
  <c r="H67" i="4"/>
  <c r="H75" i="4"/>
  <c r="K83" i="4" l="1"/>
  <c r="D90" i="4" s="1"/>
  <c r="K89" i="4" s="1"/>
  <c r="D93" i="4" s="1"/>
  <c r="K92" i="4" s="1"/>
  <c r="B15" i="2" s="1"/>
  <c r="B24" i="2" s="1"/>
  <c r="C24" i="2" l="1"/>
  <c r="B96" i="4"/>
  <c r="C97" i="4" s="1"/>
  <c r="B13" i="2" s="1"/>
  <c r="D97" i="4" l="1"/>
  <c r="B14" i="2" s="1"/>
  <c r="E97" i="4"/>
  <c r="B17" i="2" s="1"/>
  <c r="B11" i="2" l="1"/>
  <c r="B3" i="1" s="1"/>
  <c r="E25" i="2"/>
  <c r="B23" i="2"/>
  <c r="B25" i="2" l="1"/>
  <c r="D24" i="2"/>
  <c r="C23" i="2"/>
  <c r="D23" i="2" s="1"/>
  <c r="C25" i="2" l="1"/>
  <c r="D25" i="2" s="1"/>
  <c r="D28" i="2" s="1"/>
  <c r="B31" i="1" l="1"/>
</calcChain>
</file>

<file path=xl/sharedStrings.xml><?xml version="1.0" encoding="utf-8"?>
<sst xmlns="http://schemas.openxmlformats.org/spreadsheetml/2006/main" count="331" uniqueCount="83">
  <si>
    <t>Условный диаметр, мм</t>
  </si>
  <si>
    <t>Qmin</t>
  </si>
  <si>
    <t>Qmax</t>
  </si>
  <si>
    <t>Pmin</t>
  </si>
  <si>
    <t>Pmax</t>
  </si>
  <si>
    <t>DN</t>
  </si>
  <si>
    <t>Вар. DN</t>
  </si>
  <si>
    <t>Qmin.p</t>
  </si>
  <si>
    <t>Qmax.p</t>
  </si>
  <si>
    <t>Pc</t>
  </si>
  <si>
    <t>G16</t>
  </si>
  <si>
    <t>G25</t>
  </si>
  <si>
    <t>1:30</t>
  </si>
  <si>
    <t>1:50</t>
  </si>
  <si>
    <t>1:65</t>
  </si>
  <si>
    <t>1:80</t>
  </si>
  <si>
    <t>G40</t>
  </si>
  <si>
    <t>1:100</t>
  </si>
  <si>
    <t>1:130</t>
  </si>
  <si>
    <t>G65</t>
  </si>
  <si>
    <t>1:160</t>
  </si>
  <si>
    <t>1:200</t>
  </si>
  <si>
    <t>1:250</t>
  </si>
  <si>
    <t>G100</t>
  </si>
  <si>
    <t>G160</t>
  </si>
  <si>
    <t>G250</t>
  </si>
  <si>
    <t>G400</t>
  </si>
  <si>
    <t>G650</t>
  </si>
  <si>
    <t>G1000</t>
  </si>
  <si>
    <t>A</t>
  </si>
  <si>
    <t>B</t>
  </si>
  <si>
    <t>C</t>
  </si>
  <si>
    <t>D</t>
  </si>
  <si>
    <t>E</t>
  </si>
  <si>
    <t>F</t>
  </si>
  <si>
    <t>G</t>
  </si>
  <si>
    <r>
      <t>Минимальный рабочий расход, м</t>
    </r>
    <r>
      <rPr>
        <sz val="11"/>
        <color theme="1"/>
        <rFont val="Calibri"/>
        <family val="2"/>
        <charset val="204"/>
      </rPr>
      <t>³/ч</t>
    </r>
  </si>
  <si>
    <r>
      <t>Максимальный рабочий расход, м</t>
    </r>
    <r>
      <rPr>
        <sz val="11"/>
        <color theme="1"/>
        <rFont val="Calibri"/>
        <family val="2"/>
        <charset val="204"/>
      </rPr>
      <t>³/ч</t>
    </r>
  </si>
  <si>
    <t>&gt;0</t>
  </si>
  <si>
    <t>U</t>
  </si>
  <si>
    <t>+</t>
  </si>
  <si>
    <t xml:space="preserve"> - мин. подходящий Ду</t>
  </si>
  <si>
    <t>O</t>
  </si>
  <si>
    <t xml:space="preserve"> - кол-во подх. записей с указанным Ду</t>
  </si>
  <si>
    <t xml:space="preserve"> - номер первой подходящей записи без 2У</t>
  </si>
  <si>
    <t xml:space="preserve"> - номер первой подходящей записи с 2У</t>
  </si>
  <si>
    <t xml:space="preserve"> - нужная запись</t>
  </si>
  <si>
    <t>РГ-Р</t>
  </si>
  <si>
    <t>[1]</t>
  </si>
  <si>
    <t>[2]</t>
  </si>
  <si>
    <t>[3]</t>
  </si>
  <si>
    <t>[4]</t>
  </si>
  <si>
    <t>[5]</t>
  </si>
  <si>
    <t>[6]</t>
  </si>
  <si>
    <t>[7]</t>
  </si>
  <si>
    <t>[8]</t>
  </si>
  <si>
    <t>Исп.</t>
  </si>
  <si>
    <t>О</t>
  </si>
  <si>
    <t>У</t>
  </si>
  <si>
    <t>Констр.</t>
  </si>
  <si>
    <t>– количество ВЧ датчиков импульсов: «0», «1» (при установке счетчика вне взрывоопасной зоны)</t>
  </si>
  <si>
    <t>– количество НЧ датчиков импульсов: «1», «2»</t>
  </si>
  <si>
    <t>– исполнение в зависимости от метрологических характеристик: «О», «У», «2У»</t>
  </si>
  <si>
    <t>Б</t>
  </si>
  <si>
    <t>К</t>
  </si>
  <si>
    <t>Л</t>
  </si>
  <si>
    <t>П</t>
  </si>
  <si>
    <t>Д</t>
  </si>
  <si>
    <t>Напр.</t>
  </si>
  <si>
    <t>НЧ</t>
  </si>
  <si>
    <t>ВЧ</t>
  </si>
  <si>
    <t>2У</t>
  </si>
  <si>
    <t>Нет подходящего типоразмера для заданных условий.</t>
  </si>
  <si>
    <t>Для данных параметров недоступно исполнение "2У".</t>
  </si>
  <si>
    <t>.</t>
  </si>
  <si>
    <t>– тип счетного механизма (направление потока): «Л» – слева направо , «П» – справа налево, «Д» – универсальный</t>
  </si>
  <si>
    <t xml:space="preserve">– конструктивное исполнение: «Б» – базовый; «К» – компактный </t>
  </si>
  <si>
    <t>1. Заполните все обязательные поля</t>
  </si>
  <si>
    <r>
      <t>Минимальный расход, м</t>
    </r>
    <r>
      <rPr>
        <sz val="11"/>
        <color theme="1"/>
        <rFont val="Calibri"/>
        <family val="2"/>
        <charset val="204"/>
      </rPr>
      <t xml:space="preserve">³/ч </t>
    </r>
    <r>
      <rPr>
        <sz val="11"/>
        <color rgb="FFFF0000"/>
        <rFont val="Calibri"/>
        <family val="2"/>
        <charset val="204"/>
      </rPr>
      <t>*</t>
    </r>
  </si>
  <si>
    <r>
      <t>Максимальный расход, м</t>
    </r>
    <r>
      <rPr>
        <sz val="11"/>
        <color theme="1"/>
        <rFont val="Calibri"/>
        <family val="2"/>
        <charset val="204"/>
      </rPr>
      <t xml:space="preserve">³/ч </t>
    </r>
    <r>
      <rPr>
        <sz val="11"/>
        <color rgb="FFFF0000"/>
        <rFont val="Calibri"/>
        <family val="2"/>
        <charset val="204"/>
      </rPr>
      <t>*</t>
    </r>
  </si>
  <si>
    <r>
      <t xml:space="preserve">Минимальное изб. давление, МПа </t>
    </r>
    <r>
      <rPr>
        <sz val="11"/>
        <color rgb="FFFF0000"/>
        <rFont val="Calibri"/>
        <family val="2"/>
        <charset val="204"/>
        <scheme val="minor"/>
      </rPr>
      <t>*</t>
    </r>
  </si>
  <si>
    <r>
      <t xml:space="preserve">Максимальное изб. давление, МПа </t>
    </r>
    <r>
      <rPr>
        <sz val="11"/>
        <color rgb="FFFF0000"/>
        <rFont val="Calibri"/>
        <family val="2"/>
        <charset val="204"/>
        <scheme val="minor"/>
      </rPr>
      <t>*</t>
    </r>
  </si>
  <si>
    <r>
      <rPr>
        <sz val="11"/>
        <color rgb="FFFF0000"/>
        <rFont val="Calibri"/>
        <family val="2"/>
        <charset val="204"/>
        <scheme val="minor"/>
      </rPr>
      <t>*</t>
    </r>
    <r>
      <rPr>
        <sz val="11"/>
        <color theme="1"/>
        <rFont val="Calibri"/>
        <family val="2"/>
        <scheme val="minor"/>
      </rPr>
      <t xml:space="preserve"> обязательные для заполнения поля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</si>
</sst>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 applyAlignment="1">
      <alignment horizontal="right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0" xfId="0" applyFill="1" applyBorder="1"/>
    <xf numFmtId="0" fontId="0" fillId="0" borderId="1" xfId="0" applyFill="1" applyBorder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2" fillId="0" borderId="0" xfId="0" quotePrefix="1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5" fillId="0" borderId="0" xfId="0" applyFont="1" applyProtection="1">
      <protection hidden="1"/>
    </xf>
    <xf numFmtId="0" fontId="0" fillId="2" borderId="2" xfId="0" applyFill="1" applyBorder="1" applyProtection="1">
      <protection locked="0"/>
    </xf>
    <xf numFmtId="164" fontId="0" fillId="0" borderId="0" xfId="0" applyNumberFormat="1" applyProtection="1">
      <protection hidden="1"/>
    </xf>
    <xf numFmtId="0" fontId="1" fillId="0" borderId="0" xfId="0" applyFont="1"/>
    <xf numFmtId="0" fontId="0" fillId="0" borderId="0" xfId="0" applyAlignment="1" applyProtection="1">
      <alignment horizontal="left" vertical="top" wrapText="1"/>
      <protection hidden="1"/>
    </xf>
    <xf numFmtId="0" fontId="0" fillId="0" borderId="0" xfId="0" applyNumberFormat="1" applyAlignment="1">
      <alignment horizontal="left" vertical="top" wrapText="1"/>
    </xf>
  </cellXfs>
  <cellStyles count="1">
    <cellStyle name="Обычный" xfId="0" builtinId="0"/>
  </cellStyles>
  <dxfs count="8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1"/>
      </font>
      <fill>
        <patternFill>
          <bgColor theme="0" tint="-4.9989318521683403E-2"/>
        </patternFill>
      </fill>
      <border>
        <vertical/>
        <horizontal/>
      </border>
    </dxf>
    <dxf>
      <fill>
        <patternFill>
          <bgColor theme="0" tint="-4.9989318521683403E-2"/>
        </patternFill>
      </fill>
      <border>
        <vertical/>
        <horizontal/>
      </border>
    </dxf>
    <dxf>
      <fill>
        <patternFill>
          <bgColor theme="0" tint="-4.9989318521683403E-2"/>
        </patternFill>
      </fill>
      <border>
        <vertical/>
        <horizontal/>
      </border>
    </dxf>
    <dxf>
      <fill>
        <patternFill>
          <bgColor theme="6" tint="0.79998168889431442"/>
        </patternFill>
      </fill>
    </dxf>
    <dxf>
      <font>
        <color rgb="FFFF0000"/>
      </font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0</xdr:row>
      <xdr:rowOff>104775</xdr:rowOff>
    </xdr:from>
    <xdr:to>
      <xdr:col>5</xdr:col>
      <xdr:colOff>523875</xdr:colOff>
      <xdr:row>1</xdr:row>
      <xdr:rowOff>866775</xdr:rowOff>
    </xdr:to>
    <xdr:pic>
      <xdr:nvPicPr>
        <xdr:cNvPr id="2" name="Рисунок 1" descr="Логотип ООО «РАСКО Газэлектроника»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4775"/>
          <a:ext cx="292417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9</xdr:col>
      <xdr:colOff>594717</xdr:colOff>
      <xdr:row>0</xdr:row>
      <xdr:rowOff>161925</xdr:rowOff>
    </xdr:from>
    <xdr:to>
      <xdr:col>14</xdr:col>
      <xdr:colOff>209550</xdr:colOff>
      <xdr:row>8</xdr:row>
      <xdr:rowOff>123825</xdr:rowOff>
    </xdr:to>
    <xdr:pic>
      <xdr:nvPicPr>
        <xdr:cNvPr id="4" name="Рисунок 3" descr="Ротационный счетчик газа РГ-Р G6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1117" y="161925"/>
          <a:ext cx="2662833" cy="2400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6"/>
  <sheetViews>
    <sheetView showGridLines="0" tabSelected="1" zoomScaleNormal="100" zoomScaleSheetLayoutView="100" workbookViewId="0">
      <selection activeCell="F5" sqref="F5"/>
    </sheetView>
  </sheetViews>
  <sheetFormatPr defaultRowHeight="14.4" x14ac:dyDescent="0.3"/>
  <sheetData>
    <row r="2" spans="2:6" ht="99.9" customHeight="1" x14ac:dyDescent="0.3"/>
    <row r="3" spans="2:6" ht="23.4" x14ac:dyDescent="0.45">
      <c r="B3" s="25" t="str">
        <f>Лист2!B11</f>
        <v>РГ-Р</v>
      </c>
    </row>
    <row r="5" spans="2:6" x14ac:dyDescent="0.3">
      <c r="B5" t="s">
        <v>78</v>
      </c>
      <c r="F5" s="26"/>
    </row>
    <row r="6" spans="2:6" ht="5.0999999999999996" customHeight="1" x14ac:dyDescent="0.3"/>
    <row r="7" spans="2:6" x14ac:dyDescent="0.3">
      <c r="B7" t="s">
        <v>79</v>
      </c>
      <c r="F7" s="26"/>
    </row>
    <row r="8" spans="2:6" ht="5.0999999999999996" customHeight="1" x14ac:dyDescent="0.3"/>
    <row r="9" spans="2:6" x14ac:dyDescent="0.3">
      <c r="B9" t="s">
        <v>80</v>
      </c>
      <c r="F9" s="26"/>
    </row>
    <row r="10" spans="2:6" ht="5.0999999999999996" customHeight="1" x14ac:dyDescent="0.3"/>
    <row r="11" spans="2:6" x14ac:dyDescent="0.3">
      <c r="B11" t="s">
        <v>81</v>
      </c>
      <c r="F11" s="26"/>
    </row>
    <row r="12" spans="2:6" ht="5.0999999999999996" customHeight="1" x14ac:dyDescent="0.3"/>
    <row r="13" spans="2:6" x14ac:dyDescent="0.3">
      <c r="B13" t="s">
        <v>0</v>
      </c>
      <c r="F13" s="23"/>
    </row>
    <row r="14" spans="2:6" ht="5.0999999999999996" customHeight="1" x14ac:dyDescent="0.3"/>
    <row r="15" spans="2:6" x14ac:dyDescent="0.3">
      <c r="B15" s="28" t="s">
        <v>82</v>
      </c>
    </row>
    <row r="17" spans="1:9" x14ac:dyDescent="0.3">
      <c r="B17" t="s">
        <v>36</v>
      </c>
      <c r="F17" s="27" t="str">
        <f>IF(Лист2!E9,Лист2!C8,"")</f>
        <v/>
      </c>
    </row>
    <row r="18" spans="1:9" ht="5.0999999999999996" customHeight="1" x14ac:dyDescent="0.3"/>
    <row r="19" spans="1:9" x14ac:dyDescent="0.3">
      <c r="B19" t="s">
        <v>37</v>
      </c>
      <c r="F19" s="27" t="str">
        <f>IF(Лист2!E9,Лист2!C9,"")</f>
        <v/>
      </c>
    </row>
    <row r="21" spans="1:9" x14ac:dyDescent="0.3">
      <c r="A21" s="22" t="s">
        <v>50</v>
      </c>
      <c r="B21" s="24" t="s">
        <v>57</v>
      </c>
      <c r="C21" s="14" t="s">
        <v>62</v>
      </c>
    </row>
    <row r="22" spans="1:9" ht="5.0999999999999996" customHeight="1" x14ac:dyDescent="0.3">
      <c r="A22" s="21"/>
    </row>
    <row r="23" spans="1:9" x14ac:dyDescent="0.3">
      <c r="A23" s="22" t="s">
        <v>51</v>
      </c>
      <c r="B23" s="24" t="s">
        <v>63</v>
      </c>
      <c r="C23" s="14" t="s">
        <v>76</v>
      </c>
    </row>
    <row r="24" spans="1:9" ht="5.0999999999999996" customHeight="1" x14ac:dyDescent="0.3">
      <c r="A24" s="21"/>
    </row>
    <row r="25" spans="1:9" x14ac:dyDescent="0.3">
      <c r="A25" s="22" t="s">
        <v>53</v>
      </c>
      <c r="B25" s="24" t="s">
        <v>65</v>
      </c>
      <c r="C25" s="14" t="s">
        <v>75</v>
      </c>
    </row>
    <row r="26" spans="1:9" ht="5.0999999999999996" customHeight="1" x14ac:dyDescent="0.3">
      <c r="A26" s="21"/>
    </row>
    <row r="27" spans="1:9" x14ac:dyDescent="0.3">
      <c r="A27" s="22" t="s">
        <v>54</v>
      </c>
      <c r="B27" s="24">
        <v>1</v>
      </c>
      <c r="C27" s="14" t="s">
        <v>61</v>
      </c>
    </row>
    <row r="28" spans="1:9" ht="5.0999999999999996" customHeight="1" x14ac:dyDescent="0.3">
      <c r="A28" s="21"/>
    </row>
    <row r="29" spans="1:9" x14ac:dyDescent="0.3">
      <c r="A29" s="22" t="s">
        <v>55</v>
      </c>
      <c r="B29" s="24">
        <v>0</v>
      </c>
      <c r="C29" s="14" t="s">
        <v>60</v>
      </c>
    </row>
    <row r="31" spans="1:9" x14ac:dyDescent="0.3">
      <c r="B31" s="29" t="str">
        <f>Лист2!D28</f>
        <v>Примечания:
1. Заполните все обязательные поля</v>
      </c>
      <c r="C31" s="29"/>
      <c r="D31" s="29"/>
      <c r="E31" s="29"/>
      <c r="F31" s="29"/>
      <c r="G31" s="29"/>
      <c r="H31" s="29"/>
      <c r="I31" s="29"/>
    </row>
    <row r="32" spans="1:9" x14ac:dyDescent="0.3">
      <c r="B32" s="29"/>
      <c r="C32" s="29"/>
      <c r="D32" s="29"/>
      <c r="E32" s="29"/>
      <c r="F32" s="29"/>
      <c r="G32" s="29"/>
      <c r="H32" s="29"/>
      <c r="I32" s="29"/>
    </row>
    <row r="33" spans="2:15" x14ac:dyDescent="0.3">
      <c r="B33" s="29"/>
      <c r="C33" s="29"/>
      <c r="D33" s="29"/>
      <c r="E33" s="29"/>
      <c r="F33" s="29"/>
      <c r="G33" s="29"/>
      <c r="H33" s="29"/>
      <c r="I33" s="29"/>
    </row>
    <row r="34" spans="2:15" x14ac:dyDescent="0.3">
      <c r="B34" s="29"/>
      <c r="C34" s="29"/>
      <c r="D34" s="29"/>
      <c r="E34" s="29"/>
      <c r="F34" s="29"/>
      <c r="G34" s="29"/>
      <c r="H34" s="29"/>
      <c r="I34" s="29"/>
    </row>
    <row r="36" spans="2:15" x14ac:dyDescent="0.3">
      <c r="O36" s="21" t="s">
        <v>74</v>
      </c>
    </row>
  </sheetData>
  <sheetProtection password="A12E" sheet="1" objects="1" scenarios="1" selectLockedCells="1"/>
  <mergeCells count="1">
    <mergeCell ref="B31:I34"/>
  </mergeCells>
  <conditionalFormatting sqref="B31:I34">
    <cfRule type="containsText" dxfId="7" priority="4" operator="containsText" text="П">
      <formula>NOT(ISERROR(SEARCH("П",B31)))</formula>
    </cfRule>
    <cfRule type="containsText" dxfId="6" priority="5" operator="containsText" text="П">
      <formula>NOT(ISERROR(SEARCH("П",B31)))</formula>
    </cfRule>
    <cfRule type="containsText" dxfId="5" priority="3" operator="containsText" text="П">
      <formula>NOT(ISERROR(SEARCH("П",B31)))</formula>
    </cfRule>
    <cfRule type="containsText" dxfId="4" priority="2" operator="containsText" text="П">
      <formula>NOT(ISERROR(SEARCH("П",B31)))</formula>
    </cfRule>
    <cfRule type="containsText" dxfId="3" priority="1" operator="containsText" text="П">
      <formula>NOT(ISERROR(SEARCH("П",B31)))</formula>
    </cfRule>
  </conditionalFormatting>
  <dataValidations count="4">
    <dataValidation type="custom" allowBlank="1" showInputMessage="1" showErrorMessage="1" errorTitle="Ошибка" error="Миксимальный расход не может быть меньше минимального" sqref="F7">
      <formula1>F7&gt;=F5</formula1>
    </dataValidation>
    <dataValidation type="custom" allowBlank="1" showInputMessage="1" showErrorMessage="1" errorTitle="Ошибка" error="Расход не может быть отрицательным" sqref="F5">
      <formula1>F5&gt;=0</formula1>
    </dataValidation>
    <dataValidation type="custom" allowBlank="1" showInputMessage="1" showErrorMessage="1" errorTitle="Ошибка" error="Давление не может быть отрицательным и больше 1,6 МПа" sqref="F9">
      <formula1>AND(F9&gt;=0,F9&lt;=1.6)</formula1>
    </dataValidation>
    <dataValidation type="custom" allowBlank="1" showInputMessage="1" showErrorMessage="1" errorTitle="Ошибка" error="Максимальное давление не может быть меньше минимального и больше 1,6 МПа" sqref="F11">
      <formula1>AND(F11&gt;=F9,F11&lt;=1.6)</formula1>
    </dataValidation>
  </dataValidations>
  <pageMargins left="0.7" right="0.7" top="0.75" bottom="0.75" header="0.3" footer="0.3"/>
  <pageSetup paperSize="9" scale="64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Лист2!$E$3:$E$7</xm:f>
          </x14:formula1>
          <xm:sqref>F13</xm:sqref>
        </x14:dataValidation>
        <x14:dataValidation type="list" allowBlank="1" showInputMessage="1" showErrorMessage="1">
          <x14:formula1>
            <xm:f>Лист2!$F$3:$F$5</xm:f>
          </x14:formula1>
          <xm:sqref>B21</xm:sqref>
        </x14:dataValidation>
        <x14:dataValidation type="list" allowBlank="1" showInputMessage="1" showErrorMessage="1">
          <x14:formula1>
            <xm:f>Лист2!$G$3:$G$4</xm:f>
          </x14:formula1>
          <xm:sqref>B23</xm:sqref>
        </x14:dataValidation>
        <x14:dataValidation type="list" allowBlank="1" showInputMessage="1" showErrorMessage="1">
          <x14:formula1>
            <xm:f>Лист2!$H$3:$H$5</xm:f>
          </x14:formula1>
          <xm:sqref>B25</xm:sqref>
        </x14:dataValidation>
        <x14:dataValidation type="list" allowBlank="1" showInputMessage="1" showErrorMessage="1">
          <x14:formula1>
            <xm:f>Лист2!$I$3:$I$4</xm:f>
          </x14:formula1>
          <xm:sqref>B27</xm:sqref>
        </x14:dataValidation>
        <x14:dataValidation type="list" allowBlank="1" showInputMessage="1" showErrorMessage="1">
          <x14:formula1>
            <xm:f>Лист2!$J$3:$J$4</xm:f>
          </x14:formula1>
          <xm:sqref>B29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workbookViewId="0"/>
  </sheetViews>
  <sheetFormatPr defaultRowHeight="14.4" x14ac:dyDescent="0.3"/>
  <sheetData>
    <row r="2" spans="1:10" x14ac:dyDescent="0.3">
      <c r="B2" t="s">
        <v>1</v>
      </c>
      <c r="C2">
        <f>'РГ-Р'!F5</f>
        <v>0</v>
      </c>
      <c r="E2" t="s">
        <v>6</v>
      </c>
      <c r="F2" t="s">
        <v>56</v>
      </c>
      <c r="G2" t="s">
        <v>59</v>
      </c>
      <c r="H2" t="s">
        <v>68</v>
      </c>
      <c r="I2" t="s">
        <v>69</v>
      </c>
      <c r="J2" t="s">
        <v>70</v>
      </c>
    </row>
    <row r="3" spans="1:10" x14ac:dyDescent="0.3">
      <c r="B3" t="s">
        <v>2</v>
      </c>
      <c r="C3">
        <f>'РГ-Р'!F7</f>
        <v>0</v>
      </c>
      <c r="E3">
        <v>50</v>
      </c>
      <c r="F3" t="s">
        <v>57</v>
      </c>
      <c r="G3" t="s">
        <v>63</v>
      </c>
      <c r="H3" t="s">
        <v>65</v>
      </c>
      <c r="I3" s="20">
        <v>1</v>
      </c>
      <c r="J3" s="20">
        <v>0</v>
      </c>
    </row>
    <row r="4" spans="1:10" x14ac:dyDescent="0.3">
      <c r="B4" t="s">
        <v>3</v>
      </c>
      <c r="C4">
        <f>'РГ-Р'!F9</f>
        <v>0</v>
      </c>
      <c r="E4">
        <v>80</v>
      </c>
      <c r="F4" t="s">
        <v>58</v>
      </c>
      <c r="G4" t="s">
        <v>64</v>
      </c>
      <c r="H4" t="s">
        <v>66</v>
      </c>
      <c r="I4" s="20">
        <v>2</v>
      </c>
      <c r="J4" s="20">
        <v>1</v>
      </c>
    </row>
    <row r="5" spans="1:10" x14ac:dyDescent="0.3">
      <c r="B5" t="s">
        <v>4</v>
      </c>
      <c r="C5">
        <f>'РГ-Р'!F11</f>
        <v>0</v>
      </c>
      <c r="E5">
        <v>100</v>
      </c>
      <c r="F5" t="s">
        <v>71</v>
      </c>
      <c r="H5" t="s">
        <v>67</v>
      </c>
    </row>
    <row r="6" spans="1:10" x14ac:dyDescent="0.3">
      <c r="B6" t="s">
        <v>5</v>
      </c>
      <c r="C6">
        <f>'РГ-Р'!F13</f>
        <v>0</v>
      </c>
      <c r="E6">
        <v>150</v>
      </c>
    </row>
    <row r="7" spans="1:10" x14ac:dyDescent="0.3">
      <c r="B7" t="s">
        <v>9</v>
      </c>
      <c r="C7">
        <v>0.101325</v>
      </c>
      <c r="E7">
        <v>200</v>
      </c>
    </row>
    <row r="8" spans="1:10" x14ac:dyDescent="0.3">
      <c r="B8" t="s">
        <v>7</v>
      </c>
      <c r="C8">
        <f>C2*C7/(C5+C7)</f>
        <v>0</v>
      </c>
    </row>
    <row r="9" spans="1:10" x14ac:dyDescent="0.3">
      <c r="B9" t="s">
        <v>8</v>
      </c>
      <c r="C9">
        <f>C3*C7/(C4+C7)</f>
        <v>0</v>
      </c>
      <c r="E9" t="b">
        <f>AND(ISNUMBER('РГ-Р'!F5),ISNUMBER('РГ-Р'!F7),ISNUMBER('РГ-Р'!F9),ISNUMBER('РГ-Р'!F11))</f>
        <v>0</v>
      </c>
    </row>
    <row r="11" spans="1:10" x14ac:dyDescent="0.3">
      <c r="B11" t="str">
        <f>IF(OR(ISERROR(OR(B13,B14,B17)),NOT(E9)),B12,CONCATENATE(B12," -",B13," -DN",B14," -",B15," -",B16," -",B17," -",B18," -",B19," -",B20))</f>
        <v>РГ-Р</v>
      </c>
    </row>
    <row r="12" spans="1:10" x14ac:dyDescent="0.3">
      <c r="B12" t="s">
        <v>47</v>
      </c>
    </row>
    <row r="13" spans="1:10" x14ac:dyDescent="0.3">
      <c r="A13" s="13" t="s">
        <v>48</v>
      </c>
      <c r="B13" s="20" t="e">
        <f>Лист3!C97</f>
        <v>#VALUE!</v>
      </c>
    </row>
    <row r="14" spans="1:10" x14ac:dyDescent="0.3">
      <c r="A14" s="13" t="s">
        <v>49</v>
      </c>
      <c r="B14" s="20" t="e">
        <f>Лист3!D97</f>
        <v>#VALUE!</v>
      </c>
      <c r="C14" s="20">
        <f>'РГ-Р'!F13</f>
        <v>0</v>
      </c>
    </row>
    <row r="15" spans="1:10" x14ac:dyDescent="0.3">
      <c r="A15" s="13" t="s">
        <v>50</v>
      </c>
      <c r="B15" t="str">
        <f>IF(AND(Лист3!K92=0,C15="2У"),"У",'РГ-Р'!B21)</f>
        <v>О</v>
      </c>
      <c r="C15" t="str">
        <f>'РГ-Р'!B21</f>
        <v>О</v>
      </c>
    </row>
    <row r="16" spans="1:10" x14ac:dyDescent="0.3">
      <c r="A16" s="13" t="s">
        <v>51</v>
      </c>
      <c r="B16" s="20" t="str">
        <f>'РГ-Р'!B23</f>
        <v>Б</v>
      </c>
    </row>
    <row r="17" spans="1:10" x14ac:dyDescent="0.3">
      <c r="A17" s="13" t="s">
        <v>52</v>
      </c>
      <c r="B17" t="e">
        <f>Лист3!E97</f>
        <v>#VALUE!</v>
      </c>
    </row>
    <row r="18" spans="1:10" x14ac:dyDescent="0.3">
      <c r="A18" s="13" t="s">
        <v>53</v>
      </c>
      <c r="B18" t="str">
        <f>'РГ-Р'!B25</f>
        <v>Л</v>
      </c>
    </row>
    <row r="19" spans="1:10" x14ac:dyDescent="0.3">
      <c r="A19" s="13" t="s">
        <v>54</v>
      </c>
      <c r="B19" s="20">
        <f>'РГ-Р'!B27</f>
        <v>1</v>
      </c>
    </row>
    <row r="20" spans="1:10" x14ac:dyDescent="0.3">
      <c r="A20" s="13" t="s">
        <v>55</v>
      </c>
      <c r="B20" s="20">
        <f>'РГ-Р'!B29</f>
        <v>0</v>
      </c>
    </row>
    <row r="22" spans="1:10" x14ac:dyDescent="0.3">
      <c r="D22" t="str">
        <f>"Примечания:"&amp;CHAR(10)</f>
        <v xml:space="preserve">Примечания:
</v>
      </c>
    </row>
    <row r="23" spans="1:10" x14ac:dyDescent="0.3">
      <c r="B23" t="b">
        <f>ISERROR(OR(B13,B14,B17))</f>
        <v>1</v>
      </c>
      <c r="C23" t="str">
        <f>IF(B23,"1. ","")</f>
        <v xml:space="preserve">1. </v>
      </c>
      <c r="D23" t="str">
        <f>IF(B23,C23&amp;E23&amp;CHAR(10),"")</f>
        <v xml:space="preserve">1. Нет подходящего типоразмера для заданных условий.
</v>
      </c>
      <c r="E23" t="s">
        <v>72</v>
      </c>
    </row>
    <row r="24" spans="1:10" x14ac:dyDescent="0.3">
      <c r="B24" t="b">
        <f>B15&lt;&gt;C15</f>
        <v>0</v>
      </c>
      <c r="C24" t="str">
        <f>IF(B24,"1. ","")</f>
        <v/>
      </c>
      <c r="D24" t="str">
        <f>IF(B23,"",IF(B24,C24&amp;E24&amp;CHAR(10),""))</f>
        <v/>
      </c>
      <c r="E24" t="s">
        <v>73</v>
      </c>
    </row>
    <row r="25" spans="1:10" x14ac:dyDescent="0.3">
      <c r="B25">
        <f>IF(AND(NOT(B23),C14&gt;0),B14&lt;&gt;C14,0)</f>
        <v>0</v>
      </c>
      <c r="C25" t="str">
        <f>IF(B25,IF(OR(B23,B24),"2. ","1. "),"")</f>
        <v/>
      </c>
      <c r="D25" t="str">
        <f>IF(B25,C25&amp;E25&amp;CHAR(10),"")</f>
        <v/>
      </c>
      <c r="E25" t="e">
        <f>CONCATENATE("На указанное Ду невозможно подобрать счетчик, предлагается замена на Ду ",TEXT(B14,"0")," мм")</f>
        <v>#VALUE!</v>
      </c>
    </row>
    <row r="26" spans="1:10" x14ac:dyDescent="0.3">
      <c r="D26" t="s">
        <v>77</v>
      </c>
    </row>
    <row r="28" spans="1:10" ht="45" customHeight="1" x14ac:dyDescent="0.3">
      <c r="D28" s="30" t="str">
        <f>IF(NOT(E9),CONCATENATE(D22,D26),IF(AND(E9,OR(B23,B24,B25)),CONCATENATE(D22,D23,D24,D25),""))</f>
        <v>Примечания:
1. Заполните все обязательные поля</v>
      </c>
      <c r="E28" s="30"/>
      <c r="F28" s="30"/>
      <c r="G28" s="30"/>
      <c r="H28" s="30"/>
      <c r="I28" s="30"/>
      <c r="J28" s="30"/>
    </row>
  </sheetData>
  <mergeCells count="1">
    <mergeCell ref="D28:J28"/>
  </mergeCells>
  <conditionalFormatting sqref="E9">
    <cfRule type="cellIs" dxfId="2" priority="1" operator="equal">
      <formula>FALSE</formula>
    </cfRule>
    <cfRule type="containsErrors" dxfId="1" priority="2">
      <formula>ISERROR(E9)</formula>
    </cfRule>
    <cfRule type="containsErrors" dxfId="0" priority="3">
      <formula>ISERROR(E9)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97"/>
  <sheetViews>
    <sheetView workbookViewId="0"/>
  </sheetViews>
  <sheetFormatPr defaultRowHeight="14.4" x14ac:dyDescent="0.3"/>
  <cols>
    <col min="5" max="5" width="9.109375" style="1"/>
  </cols>
  <sheetData>
    <row r="2" spans="2:10" x14ac:dyDescent="0.3">
      <c r="B2" s="6" t="s">
        <v>42</v>
      </c>
      <c r="C2" s="6" t="s">
        <v>29</v>
      </c>
      <c r="D2" s="6" t="s">
        <v>30</v>
      </c>
      <c r="E2" s="7" t="s">
        <v>31</v>
      </c>
      <c r="F2" s="6" t="s">
        <v>32</v>
      </c>
      <c r="G2" s="6" t="s">
        <v>33</v>
      </c>
      <c r="H2" s="6" t="s">
        <v>34</v>
      </c>
      <c r="I2" s="6" t="s">
        <v>35</v>
      </c>
      <c r="J2" s="6" t="s">
        <v>39</v>
      </c>
    </row>
    <row r="3" spans="2:10" x14ac:dyDescent="0.3">
      <c r="B3" s="13">
        <v>1</v>
      </c>
      <c r="C3" t="s">
        <v>10</v>
      </c>
      <c r="D3">
        <v>50</v>
      </c>
      <c r="E3" s="1" t="s">
        <v>12</v>
      </c>
      <c r="F3">
        <v>25</v>
      </c>
      <c r="G3">
        <v>0.8</v>
      </c>
      <c r="H3" s="8">
        <f>Лист2!$C$8-G3</f>
        <v>-0.8</v>
      </c>
      <c r="I3" s="8">
        <f>F3-Лист2!$C$9</f>
        <v>25</v>
      </c>
      <c r="J3" s="10"/>
    </row>
    <row r="4" spans="2:10" x14ac:dyDescent="0.3">
      <c r="B4" s="16">
        <v>2</v>
      </c>
      <c r="C4" s="2" t="s">
        <v>10</v>
      </c>
      <c r="D4" s="2">
        <v>50</v>
      </c>
      <c r="E4" s="3" t="s">
        <v>13</v>
      </c>
      <c r="F4" s="2">
        <v>25</v>
      </c>
      <c r="G4" s="2">
        <v>0.5</v>
      </c>
      <c r="H4" s="11">
        <f>Лист2!$C$8-G4</f>
        <v>-0.5</v>
      </c>
      <c r="I4" s="11">
        <f>F4-Лист2!$C$9</f>
        <v>25</v>
      </c>
      <c r="J4" s="12"/>
    </row>
    <row r="5" spans="2:10" x14ac:dyDescent="0.3">
      <c r="B5" s="17">
        <v>3</v>
      </c>
      <c r="C5" t="s">
        <v>11</v>
      </c>
      <c r="D5">
        <v>50</v>
      </c>
      <c r="E5" s="1" t="s">
        <v>12</v>
      </c>
      <c r="F5">
        <v>40</v>
      </c>
      <c r="G5">
        <v>1.3</v>
      </c>
      <c r="H5" s="8">
        <f>Лист2!$C$8-G5</f>
        <v>-1.3</v>
      </c>
      <c r="I5" s="8">
        <f>F5-Лист2!$C$9</f>
        <v>40</v>
      </c>
      <c r="J5" s="10" t="s">
        <v>40</v>
      </c>
    </row>
    <row r="6" spans="2:10" x14ac:dyDescent="0.3">
      <c r="B6" s="17">
        <v>4</v>
      </c>
      <c r="C6" t="s">
        <v>11</v>
      </c>
      <c r="D6">
        <v>50</v>
      </c>
      <c r="E6" s="1" t="s">
        <v>13</v>
      </c>
      <c r="F6">
        <v>40</v>
      </c>
      <c r="G6">
        <v>0.8</v>
      </c>
      <c r="H6" s="8">
        <f>Лист2!$C$8-G6</f>
        <v>-0.8</v>
      </c>
      <c r="I6" s="8">
        <f>F6-Лист2!$C$9</f>
        <v>40</v>
      </c>
      <c r="J6" s="10"/>
    </row>
    <row r="7" spans="2:10" x14ac:dyDescent="0.3">
      <c r="B7" s="17">
        <v>5</v>
      </c>
      <c r="C7" t="s">
        <v>11</v>
      </c>
      <c r="D7">
        <v>50</v>
      </c>
      <c r="E7" s="1" t="s">
        <v>14</v>
      </c>
      <c r="F7">
        <v>40</v>
      </c>
      <c r="G7">
        <v>0.6</v>
      </c>
      <c r="H7" s="8">
        <f>Лист2!$C$8-G7</f>
        <v>-0.6</v>
      </c>
      <c r="I7" s="8">
        <f>F7-Лист2!$C$9</f>
        <v>40</v>
      </c>
      <c r="J7" s="10"/>
    </row>
    <row r="8" spans="2:10" x14ac:dyDescent="0.3">
      <c r="B8" s="16">
        <v>6</v>
      </c>
      <c r="C8" s="2" t="s">
        <v>11</v>
      </c>
      <c r="D8" s="2">
        <v>50</v>
      </c>
      <c r="E8" s="3" t="s">
        <v>15</v>
      </c>
      <c r="F8" s="2">
        <v>40</v>
      </c>
      <c r="G8" s="2">
        <v>0.5</v>
      </c>
      <c r="H8" s="11">
        <f>Лист2!$C$8-G8</f>
        <v>-0.5</v>
      </c>
      <c r="I8" s="11">
        <f>F8-Лист2!$C$9</f>
        <v>40</v>
      </c>
      <c r="J8" s="12"/>
    </row>
    <row r="9" spans="2:10" x14ac:dyDescent="0.3">
      <c r="B9" s="17">
        <v>7</v>
      </c>
      <c r="C9" t="s">
        <v>16</v>
      </c>
      <c r="D9">
        <v>50</v>
      </c>
      <c r="E9" s="1" t="s">
        <v>12</v>
      </c>
      <c r="F9" s="4">
        <v>65</v>
      </c>
      <c r="G9" s="4">
        <v>2</v>
      </c>
      <c r="H9" s="8">
        <f>Лист2!$C$8-G9</f>
        <v>-2</v>
      </c>
      <c r="I9" s="8">
        <f>F9-Лист2!$C$9</f>
        <v>65</v>
      </c>
      <c r="J9" s="10" t="s">
        <v>40</v>
      </c>
    </row>
    <row r="10" spans="2:10" x14ac:dyDescent="0.3">
      <c r="B10" s="17">
        <v>8</v>
      </c>
      <c r="C10" t="s">
        <v>16</v>
      </c>
      <c r="D10">
        <v>50</v>
      </c>
      <c r="E10" s="1" t="s">
        <v>13</v>
      </c>
      <c r="F10" s="4">
        <v>65</v>
      </c>
      <c r="G10" s="4">
        <v>1.3</v>
      </c>
      <c r="H10" s="8">
        <f>Лист2!$C$8-G10</f>
        <v>-1.3</v>
      </c>
      <c r="I10" s="8">
        <f>F10-Лист2!$C$9</f>
        <v>65</v>
      </c>
      <c r="J10" s="10" t="s">
        <v>40</v>
      </c>
    </row>
    <row r="11" spans="2:10" x14ac:dyDescent="0.3">
      <c r="B11" s="17">
        <v>9</v>
      </c>
      <c r="C11" t="s">
        <v>16</v>
      </c>
      <c r="D11">
        <v>50</v>
      </c>
      <c r="E11" s="1" t="s">
        <v>14</v>
      </c>
      <c r="F11" s="4">
        <v>65</v>
      </c>
      <c r="G11" s="4">
        <v>1</v>
      </c>
      <c r="H11" s="8">
        <f>Лист2!$C$8-G11</f>
        <v>-1</v>
      </c>
      <c r="I11" s="8">
        <f>F11-Лист2!$C$9</f>
        <v>65</v>
      </c>
      <c r="J11" s="10" t="s">
        <v>40</v>
      </c>
    </row>
    <row r="12" spans="2:10" x14ac:dyDescent="0.3">
      <c r="B12" s="17">
        <v>10</v>
      </c>
      <c r="C12" t="s">
        <v>16</v>
      </c>
      <c r="D12">
        <v>50</v>
      </c>
      <c r="E12" s="1" t="s">
        <v>15</v>
      </c>
      <c r="F12" s="4">
        <v>65</v>
      </c>
      <c r="G12" s="4">
        <v>0.8</v>
      </c>
      <c r="H12" s="8">
        <f>Лист2!$C$8-G12</f>
        <v>-0.8</v>
      </c>
      <c r="I12" s="8">
        <f>F12-Лист2!$C$9</f>
        <v>65</v>
      </c>
      <c r="J12" s="10"/>
    </row>
    <row r="13" spans="2:10" x14ac:dyDescent="0.3">
      <c r="B13" s="17">
        <v>11</v>
      </c>
      <c r="C13" t="s">
        <v>16</v>
      </c>
      <c r="D13">
        <v>50</v>
      </c>
      <c r="E13" s="1" t="s">
        <v>17</v>
      </c>
      <c r="F13" s="4">
        <v>65</v>
      </c>
      <c r="G13" s="4">
        <v>0.6</v>
      </c>
      <c r="H13" s="8">
        <f>Лист2!$C$8-G13</f>
        <v>-0.6</v>
      </c>
      <c r="I13" s="8">
        <f>F13-Лист2!$C$9</f>
        <v>65</v>
      </c>
      <c r="J13" s="10"/>
    </row>
    <row r="14" spans="2:10" x14ac:dyDescent="0.3">
      <c r="B14" s="16">
        <v>12</v>
      </c>
      <c r="C14" s="2" t="s">
        <v>16</v>
      </c>
      <c r="D14" s="2">
        <v>50</v>
      </c>
      <c r="E14" s="3" t="s">
        <v>18</v>
      </c>
      <c r="F14" s="5">
        <v>65</v>
      </c>
      <c r="G14" s="5">
        <v>0.5</v>
      </c>
      <c r="H14" s="11">
        <f>Лист2!$C$8-G14</f>
        <v>-0.5</v>
      </c>
      <c r="I14" s="11">
        <f>F14-Лист2!$C$9</f>
        <v>65</v>
      </c>
      <c r="J14" s="12"/>
    </row>
    <row r="15" spans="2:10" x14ac:dyDescent="0.3">
      <c r="B15" s="17">
        <v>13</v>
      </c>
      <c r="C15" s="4" t="s">
        <v>19</v>
      </c>
      <c r="D15" s="4">
        <v>50</v>
      </c>
      <c r="E15" s="1" t="s">
        <v>12</v>
      </c>
      <c r="F15" s="4">
        <v>100</v>
      </c>
      <c r="G15" s="4">
        <v>3</v>
      </c>
      <c r="H15" s="8">
        <f>Лист2!$C$8-G15</f>
        <v>-3</v>
      </c>
      <c r="I15" s="8">
        <f>F15-Лист2!$C$9</f>
        <v>100</v>
      </c>
      <c r="J15" s="10" t="s">
        <v>40</v>
      </c>
    </row>
    <row r="16" spans="2:10" x14ac:dyDescent="0.3">
      <c r="B16" s="17">
        <v>14</v>
      </c>
      <c r="C16" s="4" t="s">
        <v>19</v>
      </c>
      <c r="D16" s="4">
        <v>50</v>
      </c>
      <c r="E16" s="1" t="s">
        <v>13</v>
      </c>
      <c r="F16" s="4">
        <v>100</v>
      </c>
      <c r="G16" s="4">
        <v>2</v>
      </c>
      <c r="H16" s="8">
        <f>Лист2!$C$8-G16</f>
        <v>-2</v>
      </c>
      <c r="I16" s="8">
        <f>F16-Лист2!$C$9</f>
        <v>100</v>
      </c>
      <c r="J16" s="10" t="s">
        <v>40</v>
      </c>
    </row>
    <row r="17" spans="2:10" x14ac:dyDescent="0.3">
      <c r="B17" s="17">
        <v>15</v>
      </c>
      <c r="C17" s="4" t="s">
        <v>19</v>
      </c>
      <c r="D17" s="4">
        <v>50</v>
      </c>
      <c r="E17" s="1" t="s">
        <v>14</v>
      </c>
      <c r="F17" s="4">
        <v>100</v>
      </c>
      <c r="G17" s="4">
        <v>1.6</v>
      </c>
      <c r="H17" s="8">
        <f>Лист2!$C$8-G17</f>
        <v>-1.6</v>
      </c>
      <c r="I17" s="8">
        <f>F17-Лист2!$C$9</f>
        <v>100</v>
      </c>
      <c r="J17" s="10" t="s">
        <v>40</v>
      </c>
    </row>
    <row r="18" spans="2:10" x14ac:dyDescent="0.3">
      <c r="B18" s="17">
        <v>16</v>
      </c>
      <c r="C18" s="4" t="s">
        <v>19</v>
      </c>
      <c r="D18" s="4">
        <v>50</v>
      </c>
      <c r="E18" s="1" t="s">
        <v>15</v>
      </c>
      <c r="F18" s="4">
        <v>100</v>
      </c>
      <c r="G18" s="4">
        <v>1.3</v>
      </c>
      <c r="H18" s="8">
        <f>Лист2!$C$8-G18</f>
        <v>-1.3</v>
      </c>
      <c r="I18" s="8">
        <f>F18-Лист2!$C$9</f>
        <v>100</v>
      </c>
      <c r="J18" s="10" t="s">
        <v>40</v>
      </c>
    </row>
    <row r="19" spans="2:10" x14ac:dyDescent="0.3">
      <c r="B19" s="17">
        <v>17</v>
      </c>
      <c r="C19" s="4" t="s">
        <v>19</v>
      </c>
      <c r="D19" s="4">
        <v>50</v>
      </c>
      <c r="E19" s="1" t="s">
        <v>17</v>
      </c>
      <c r="F19" s="4">
        <v>100</v>
      </c>
      <c r="G19" s="4">
        <v>1</v>
      </c>
      <c r="H19" s="8">
        <f>Лист2!$C$8-G19</f>
        <v>-1</v>
      </c>
      <c r="I19" s="8">
        <f>F19-Лист2!$C$9</f>
        <v>100</v>
      </c>
      <c r="J19" s="10" t="s">
        <v>40</v>
      </c>
    </row>
    <row r="20" spans="2:10" x14ac:dyDescent="0.3">
      <c r="B20" s="17">
        <v>18</v>
      </c>
      <c r="C20" s="4" t="s">
        <v>19</v>
      </c>
      <c r="D20" s="4">
        <v>50</v>
      </c>
      <c r="E20" s="1" t="s">
        <v>18</v>
      </c>
      <c r="F20" s="4">
        <v>100</v>
      </c>
      <c r="G20" s="4">
        <v>0.8</v>
      </c>
      <c r="H20" s="8">
        <f>Лист2!$C$8-G20</f>
        <v>-0.8</v>
      </c>
      <c r="I20" s="8">
        <f>F20-Лист2!$C$9</f>
        <v>100</v>
      </c>
      <c r="J20" s="10"/>
    </row>
    <row r="21" spans="2:10" x14ac:dyDescent="0.3">
      <c r="B21" s="17">
        <v>19</v>
      </c>
      <c r="C21" s="4" t="s">
        <v>19</v>
      </c>
      <c r="D21" s="4">
        <v>50</v>
      </c>
      <c r="E21" s="1" t="s">
        <v>20</v>
      </c>
      <c r="F21" s="4">
        <v>100</v>
      </c>
      <c r="G21" s="4">
        <v>0.6</v>
      </c>
      <c r="H21" s="8">
        <f>Лист2!$C$8-G21</f>
        <v>-0.6</v>
      </c>
      <c r="I21" s="8">
        <f>F21-Лист2!$C$9</f>
        <v>100</v>
      </c>
      <c r="J21" s="10"/>
    </row>
    <row r="22" spans="2:10" x14ac:dyDescent="0.3">
      <c r="B22" s="17">
        <v>20</v>
      </c>
      <c r="C22" s="4" t="s">
        <v>19</v>
      </c>
      <c r="D22" s="4">
        <v>50</v>
      </c>
      <c r="E22" s="1" t="s">
        <v>21</v>
      </c>
      <c r="F22" s="4">
        <v>100</v>
      </c>
      <c r="G22" s="4">
        <v>0.5</v>
      </c>
      <c r="H22" s="8">
        <f>Лист2!$C$8-G22</f>
        <v>-0.5</v>
      </c>
      <c r="I22" s="8">
        <f>F22-Лист2!$C$9</f>
        <v>100</v>
      </c>
      <c r="J22" s="10"/>
    </row>
    <row r="23" spans="2:10" x14ac:dyDescent="0.3">
      <c r="B23" s="16">
        <v>21</v>
      </c>
      <c r="C23" s="5" t="s">
        <v>19</v>
      </c>
      <c r="D23" s="2">
        <v>50</v>
      </c>
      <c r="E23" s="3" t="s">
        <v>22</v>
      </c>
      <c r="F23" s="2">
        <v>100</v>
      </c>
      <c r="G23" s="2">
        <v>0.4</v>
      </c>
      <c r="H23" s="11">
        <f>Лист2!$C$8-G23</f>
        <v>-0.4</v>
      </c>
      <c r="I23" s="11">
        <f>F23-Лист2!$C$9</f>
        <v>100</v>
      </c>
      <c r="J23" s="12"/>
    </row>
    <row r="24" spans="2:10" x14ac:dyDescent="0.3">
      <c r="B24" s="17">
        <v>22</v>
      </c>
      <c r="C24" s="4" t="s">
        <v>23</v>
      </c>
      <c r="D24" s="4">
        <v>80</v>
      </c>
      <c r="E24" s="1" t="s">
        <v>12</v>
      </c>
      <c r="F24" s="4">
        <v>160</v>
      </c>
      <c r="G24" s="4">
        <v>5</v>
      </c>
      <c r="H24" s="8">
        <f>Лист2!$C$8-G24</f>
        <v>-5</v>
      </c>
      <c r="I24" s="8">
        <f>F24-Лист2!$C$9</f>
        <v>160</v>
      </c>
      <c r="J24" s="10" t="s">
        <v>40</v>
      </c>
    </row>
    <row r="25" spans="2:10" x14ac:dyDescent="0.3">
      <c r="B25" s="17">
        <v>23</v>
      </c>
      <c r="C25" s="4" t="s">
        <v>23</v>
      </c>
      <c r="D25" s="4">
        <v>80</v>
      </c>
      <c r="E25" s="1" t="s">
        <v>13</v>
      </c>
      <c r="F25" s="4">
        <v>160</v>
      </c>
      <c r="G25" s="4">
        <v>3</v>
      </c>
      <c r="H25" s="8">
        <f>Лист2!$C$8-G25</f>
        <v>-3</v>
      </c>
      <c r="I25" s="8">
        <f>F25-Лист2!$C$9</f>
        <v>160</v>
      </c>
      <c r="J25" s="10" t="s">
        <v>40</v>
      </c>
    </row>
    <row r="26" spans="2:10" x14ac:dyDescent="0.3">
      <c r="B26" s="17">
        <v>24</v>
      </c>
      <c r="C26" s="4" t="s">
        <v>23</v>
      </c>
      <c r="D26" s="4">
        <v>80</v>
      </c>
      <c r="E26" s="1" t="s">
        <v>14</v>
      </c>
      <c r="F26" s="4">
        <v>160</v>
      </c>
      <c r="G26" s="4">
        <v>2.5</v>
      </c>
      <c r="H26" s="8">
        <f>Лист2!$C$8-G26</f>
        <v>-2.5</v>
      </c>
      <c r="I26" s="8">
        <f>F26-Лист2!$C$9</f>
        <v>160</v>
      </c>
      <c r="J26" s="10" t="s">
        <v>40</v>
      </c>
    </row>
    <row r="27" spans="2:10" x14ac:dyDescent="0.3">
      <c r="B27" s="17">
        <v>25</v>
      </c>
      <c r="C27" s="4" t="s">
        <v>23</v>
      </c>
      <c r="D27" s="4">
        <v>80</v>
      </c>
      <c r="E27" s="1" t="s">
        <v>15</v>
      </c>
      <c r="F27" s="4">
        <v>160</v>
      </c>
      <c r="G27" s="4">
        <v>2</v>
      </c>
      <c r="H27" s="8">
        <f>Лист2!$C$8-G27</f>
        <v>-2</v>
      </c>
      <c r="I27" s="8">
        <f>F27-Лист2!$C$9</f>
        <v>160</v>
      </c>
      <c r="J27" s="10" t="s">
        <v>40</v>
      </c>
    </row>
    <row r="28" spans="2:10" x14ac:dyDescent="0.3">
      <c r="B28" s="17">
        <v>26</v>
      </c>
      <c r="C28" s="4" t="s">
        <v>23</v>
      </c>
      <c r="D28" s="4">
        <v>80</v>
      </c>
      <c r="E28" s="1" t="s">
        <v>17</v>
      </c>
      <c r="F28" s="4">
        <v>160</v>
      </c>
      <c r="G28" s="4">
        <v>1.6</v>
      </c>
      <c r="H28" s="8">
        <f>Лист2!$C$8-G28</f>
        <v>-1.6</v>
      </c>
      <c r="I28" s="8">
        <f>F28-Лист2!$C$9</f>
        <v>160</v>
      </c>
      <c r="J28" s="10" t="s">
        <v>40</v>
      </c>
    </row>
    <row r="29" spans="2:10" x14ac:dyDescent="0.3">
      <c r="B29" s="17">
        <v>27</v>
      </c>
      <c r="C29" s="4" t="s">
        <v>23</v>
      </c>
      <c r="D29" s="4">
        <v>80</v>
      </c>
      <c r="E29" s="1" t="s">
        <v>18</v>
      </c>
      <c r="F29" s="4">
        <v>160</v>
      </c>
      <c r="G29" s="4">
        <v>1.3</v>
      </c>
      <c r="H29" s="8">
        <f>Лист2!$C$8-G29</f>
        <v>-1.3</v>
      </c>
      <c r="I29" s="8">
        <f>F29-Лист2!$C$9</f>
        <v>160</v>
      </c>
      <c r="J29" s="10" t="s">
        <v>40</v>
      </c>
    </row>
    <row r="30" spans="2:10" x14ac:dyDescent="0.3">
      <c r="B30" s="17">
        <v>28</v>
      </c>
      <c r="C30" s="4" t="s">
        <v>23</v>
      </c>
      <c r="D30" s="4">
        <v>80</v>
      </c>
      <c r="E30" s="1" t="s">
        <v>20</v>
      </c>
      <c r="F30" s="4">
        <v>160</v>
      </c>
      <c r="G30" s="4">
        <v>1</v>
      </c>
      <c r="H30" s="8">
        <f>Лист2!$C$8-G30</f>
        <v>-1</v>
      </c>
      <c r="I30" s="8">
        <f>F30-Лист2!$C$9</f>
        <v>160</v>
      </c>
      <c r="J30" s="10" t="s">
        <v>40</v>
      </c>
    </row>
    <row r="31" spans="2:10" x14ac:dyDescent="0.3">
      <c r="B31" s="17">
        <v>29</v>
      </c>
      <c r="C31" s="4" t="s">
        <v>23</v>
      </c>
      <c r="D31" s="4">
        <v>80</v>
      </c>
      <c r="E31" s="1" t="s">
        <v>21</v>
      </c>
      <c r="F31" s="4">
        <v>160</v>
      </c>
      <c r="G31" s="4">
        <v>0.8</v>
      </c>
      <c r="H31" s="8">
        <f>Лист2!$C$8-G31</f>
        <v>-0.8</v>
      </c>
      <c r="I31" s="8">
        <f>F31-Лист2!$C$9</f>
        <v>160</v>
      </c>
      <c r="J31" s="10"/>
    </row>
    <row r="32" spans="2:10" x14ac:dyDescent="0.3">
      <c r="B32" s="16">
        <v>30</v>
      </c>
      <c r="C32" s="5" t="s">
        <v>23</v>
      </c>
      <c r="D32" s="5">
        <v>80</v>
      </c>
      <c r="E32" s="3" t="s">
        <v>22</v>
      </c>
      <c r="F32" s="5">
        <v>160</v>
      </c>
      <c r="G32" s="2">
        <v>0.6</v>
      </c>
      <c r="H32" s="11">
        <f>Лист2!$C$8-G32</f>
        <v>-0.6</v>
      </c>
      <c r="I32" s="11">
        <f>F32-Лист2!$C$9</f>
        <v>160</v>
      </c>
      <c r="J32" s="12"/>
    </row>
    <row r="33" spans="2:10" x14ac:dyDescent="0.3">
      <c r="B33" s="17">
        <v>31</v>
      </c>
      <c r="C33" s="4" t="s">
        <v>24</v>
      </c>
      <c r="D33" s="4">
        <v>80</v>
      </c>
      <c r="E33" s="1" t="s">
        <v>12</v>
      </c>
      <c r="F33" s="4">
        <v>250</v>
      </c>
      <c r="G33" s="4">
        <v>8</v>
      </c>
      <c r="H33" s="8">
        <f>Лист2!$C$8-G33</f>
        <v>-8</v>
      </c>
      <c r="I33" s="8">
        <f>F33-Лист2!$C$9</f>
        <v>250</v>
      </c>
      <c r="J33" s="10" t="s">
        <v>40</v>
      </c>
    </row>
    <row r="34" spans="2:10" x14ac:dyDescent="0.3">
      <c r="B34" s="17">
        <v>32</v>
      </c>
      <c r="C34" s="4" t="s">
        <v>24</v>
      </c>
      <c r="D34" s="4">
        <v>80</v>
      </c>
      <c r="E34" s="1" t="s">
        <v>13</v>
      </c>
      <c r="F34" s="4">
        <v>250</v>
      </c>
      <c r="G34" s="4">
        <v>5</v>
      </c>
      <c r="H34" s="8">
        <f>Лист2!$C$8-G34</f>
        <v>-5</v>
      </c>
      <c r="I34" s="8">
        <f>F34-Лист2!$C$9</f>
        <v>250</v>
      </c>
      <c r="J34" s="10" t="s">
        <v>40</v>
      </c>
    </row>
    <row r="35" spans="2:10" x14ac:dyDescent="0.3">
      <c r="B35" s="17">
        <v>33</v>
      </c>
      <c r="C35" s="4" t="s">
        <v>24</v>
      </c>
      <c r="D35" s="4">
        <v>80</v>
      </c>
      <c r="E35" s="1" t="s">
        <v>14</v>
      </c>
      <c r="F35" s="4">
        <v>250</v>
      </c>
      <c r="G35" s="4">
        <v>4</v>
      </c>
      <c r="H35" s="8">
        <f>Лист2!$C$8-G35</f>
        <v>-4</v>
      </c>
      <c r="I35" s="8">
        <f>F35-Лист2!$C$9</f>
        <v>250</v>
      </c>
      <c r="J35" s="10" t="s">
        <v>40</v>
      </c>
    </row>
    <row r="36" spans="2:10" x14ac:dyDescent="0.3">
      <c r="B36" s="17">
        <v>34</v>
      </c>
      <c r="C36" s="4" t="s">
        <v>24</v>
      </c>
      <c r="D36" s="4">
        <v>80</v>
      </c>
      <c r="E36" s="1" t="s">
        <v>15</v>
      </c>
      <c r="F36" s="4">
        <v>250</v>
      </c>
      <c r="G36" s="4">
        <v>3</v>
      </c>
      <c r="H36" s="8">
        <f>Лист2!$C$8-G36</f>
        <v>-3</v>
      </c>
      <c r="I36" s="8">
        <f>F36-Лист2!$C$9</f>
        <v>250</v>
      </c>
      <c r="J36" s="10" t="s">
        <v>40</v>
      </c>
    </row>
    <row r="37" spans="2:10" x14ac:dyDescent="0.3">
      <c r="B37" s="17">
        <v>35</v>
      </c>
      <c r="C37" s="4" t="s">
        <v>24</v>
      </c>
      <c r="D37" s="4">
        <v>80</v>
      </c>
      <c r="E37" s="1" t="s">
        <v>17</v>
      </c>
      <c r="F37" s="4">
        <v>250</v>
      </c>
      <c r="G37" s="4">
        <v>2.5</v>
      </c>
      <c r="H37" s="8">
        <f>Лист2!$C$8-G37</f>
        <v>-2.5</v>
      </c>
      <c r="I37" s="8">
        <f>F37-Лист2!$C$9</f>
        <v>250</v>
      </c>
      <c r="J37" s="10" t="s">
        <v>40</v>
      </c>
    </row>
    <row r="38" spans="2:10" x14ac:dyDescent="0.3">
      <c r="B38" s="17">
        <v>36</v>
      </c>
      <c r="C38" s="4" t="s">
        <v>24</v>
      </c>
      <c r="D38" s="4">
        <v>80</v>
      </c>
      <c r="E38" s="1" t="s">
        <v>18</v>
      </c>
      <c r="F38" s="4">
        <v>250</v>
      </c>
      <c r="G38" s="4">
        <v>2</v>
      </c>
      <c r="H38" s="8">
        <f>Лист2!$C$8-G38</f>
        <v>-2</v>
      </c>
      <c r="I38" s="8">
        <f>F38-Лист2!$C$9</f>
        <v>250</v>
      </c>
      <c r="J38" s="10" t="s">
        <v>40</v>
      </c>
    </row>
    <row r="39" spans="2:10" x14ac:dyDescent="0.3">
      <c r="B39" s="17">
        <v>37</v>
      </c>
      <c r="C39" s="4" t="s">
        <v>24</v>
      </c>
      <c r="D39" s="4">
        <v>80</v>
      </c>
      <c r="E39" s="1" t="s">
        <v>20</v>
      </c>
      <c r="F39" s="4">
        <v>250</v>
      </c>
      <c r="G39" s="4">
        <v>1.6</v>
      </c>
      <c r="H39" s="8">
        <f>Лист2!$C$8-G39</f>
        <v>-1.6</v>
      </c>
      <c r="I39" s="8">
        <f>F39-Лист2!$C$9</f>
        <v>250</v>
      </c>
      <c r="J39" s="10" t="s">
        <v>40</v>
      </c>
    </row>
    <row r="40" spans="2:10" x14ac:dyDescent="0.3">
      <c r="B40" s="17">
        <v>38</v>
      </c>
      <c r="C40" s="4" t="s">
        <v>24</v>
      </c>
      <c r="D40" s="4">
        <v>80</v>
      </c>
      <c r="E40" s="1" t="s">
        <v>21</v>
      </c>
      <c r="F40" s="4">
        <v>250</v>
      </c>
      <c r="G40" s="4">
        <v>1.3</v>
      </c>
      <c r="H40" s="8">
        <f>Лист2!$C$8-G40</f>
        <v>-1.3</v>
      </c>
      <c r="I40" s="8">
        <f>F40-Лист2!$C$9</f>
        <v>250</v>
      </c>
      <c r="J40" s="10"/>
    </row>
    <row r="41" spans="2:10" x14ac:dyDescent="0.3">
      <c r="B41" s="16">
        <v>39</v>
      </c>
      <c r="C41" s="5" t="s">
        <v>24</v>
      </c>
      <c r="D41" s="5">
        <v>80</v>
      </c>
      <c r="E41" s="3" t="s">
        <v>22</v>
      </c>
      <c r="F41" s="5">
        <v>250</v>
      </c>
      <c r="G41" s="5">
        <v>1</v>
      </c>
      <c r="H41" s="11">
        <f>Лист2!$C$8-G41</f>
        <v>-1</v>
      </c>
      <c r="I41" s="11">
        <f>F41-Лист2!$C$9</f>
        <v>250</v>
      </c>
      <c r="J41" s="12"/>
    </row>
    <row r="42" spans="2:10" x14ac:dyDescent="0.3">
      <c r="B42" s="17">
        <v>40</v>
      </c>
      <c r="C42" s="4" t="s">
        <v>25</v>
      </c>
      <c r="D42" s="4">
        <v>100</v>
      </c>
      <c r="E42" s="1" t="s">
        <v>12</v>
      </c>
      <c r="F42" s="4">
        <v>400</v>
      </c>
      <c r="G42" s="4">
        <v>13</v>
      </c>
      <c r="H42" s="8">
        <f>Лист2!$C$8-G42</f>
        <v>-13</v>
      </c>
      <c r="I42" s="8">
        <f>F42-Лист2!$C$9</f>
        <v>400</v>
      </c>
      <c r="J42" s="10" t="s">
        <v>40</v>
      </c>
    </row>
    <row r="43" spans="2:10" x14ac:dyDescent="0.3">
      <c r="B43" s="17">
        <v>41</v>
      </c>
      <c r="C43" s="4" t="s">
        <v>25</v>
      </c>
      <c r="D43" s="4">
        <v>100</v>
      </c>
      <c r="E43" s="1" t="s">
        <v>13</v>
      </c>
      <c r="F43" s="4">
        <v>400</v>
      </c>
      <c r="G43" s="4">
        <v>8</v>
      </c>
      <c r="H43" s="8">
        <f>Лист2!$C$8-G43</f>
        <v>-8</v>
      </c>
      <c r="I43" s="8">
        <f>F43-Лист2!$C$9</f>
        <v>400</v>
      </c>
      <c r="J43" s="10" t="s">
        <v>40</v>
      </c>
    </row>
    <row r="44" spans="2:10" x14ac:dyDescent="0.3">
      <c r="B44" s="17">
        <v>42</v>
      </c>
      <c r="C44" s="4" t="s">
        <v>25</v>
      </c>
      <c r="D44" s="4">
        <v>100</v>
      </c>
      <c r="E44" s="1" t="s">
        <v>14</v>
      </c>
      <c r="F44" s="4">
        <v>400</v>
      </c>
      <c r="G44" s="4">
        <v>6</v>
      </c>
      <c r="H44" s="8">
        <f>Лист2!$C$8-G44</f>
        <v>-6</v>
      </c>
      <c r="I44" s="8">
        <f>F44-Лист2!$C$9</f>
        <v>400</v>
      </c>
      <c r="J44" s="10" t="s">
        <v>40</v>
      </c>
    </row>
    <row r="45" spans="2:10" x14ac:dyDescent="0.3">
      <c r="B45" s="17">
        <v>43</v>
      </c>
      <c r="C45" s="4" t="s">
        <v>25</v>
      </c>
      <c r="D45" s="4">
        <v>100</v>
      </c>
      <c r="E45" s="1" t="s">
        <v>15</v>
      </c>
      <c r="F45" s="4">
        <v>400</v>
      </c>
      <c r="G45" s="4">
        <v>5</v>
      </c>
      <c r="H45" s="8">
        <f>Лист2!$C$8-G45</f>
        <v>-5</v>
      </c>
      <c r="I45" s="8">
        <f>F45-Лист2!$C$9</f>
        <v>400</v>
      </c>
      <c r="J45" s="10" t="s">
        <v>40</v>
      </c>
    </row>
    <row r="46" spans="2:10" x14ac:dyDescent="0.3">
      <c r="B46" s="17">
        <v>44</v>
      </c>
      <c r="C46" s="4" t="s">
        <v>25</v>
      </c>
      <c r="D46" s="4">
        <v>100</v>
      </c>
      <c r="E46" s="1" t="s">
        <v>17</v>
      </c>
      <c r="F46" s="4">
        <v>400</v>
      </c>
      <c r="G46" s="4">
        <v>4</v>
      </c>
      <c r="H46" s="8">
        <f>Лист2!$C$8-G46</f>
        <v>-4</v>
      </c>
      <c r="I46" s="8">
        <f>F46-Лист2!$C$9</f>
        <v>400</v>
      </c>
      <c r="J46" s="10" t="s">
        <v>40</v>
      </c>
    </row>
    <row r="47" spans="2:10" x14ac:dyDescent="0.3">
      <c r="B47" s="17">
        <v>45</v>
      </c>
      <c r="C47" s="4" t="s">
        <v>25</v>
      </c>
      <c r="D47" s="4">
        <v>100</v>
      </c>
      <c r="E47" s="1" t="s">
        <v>18</v>
      </c>
      <c r="F47" s="4">
        <v>400</v>
      </c>
      <c r="G47" s="4">
        <v>3</v>
      </c>
      <c r="H47" s="8">
        <f>Лист2!$C$8-G47</f>
        <v>-3</v>
      </c>
      <c r="I47" s="8">
        <f>F47-Лист2!$C$9</f>
        <v>400</v>
      </c>
      <c r="J47" s="10" t="s">
        <v>40</v>
      </c>
    </row>
    <row r="48" spans="2:10" x14ac:dyDescent="0.3">
      <c r="B48" s="17">
        <v>46</v>
      </c>
      <c r="C48" s="4" t="s">
        <v>25</v>
      </c>
      <c r="D48" s="4">
        <v>100</v>
      </c>
      <c r="E48" s="1" t="s">
        <v>20</v>
      </c>
      <c r="F48" s="4">
        <v>400</v>
      </c>
      <c r="G48" s="4">
        <v>2.5</v>
      </c>
      <c r="H48" s="8">
        <f>Лист2!$C$8-G48</f>
        <v>-2.5</v>
      </c>
      <c r="I48" s="8">
        <f>F48-Лист2!$C$9</f>
        <v>400</v>
      </c>
      <c r="J48" s="10" t="s">
        <v>40</v>
      </c>
    </row>
    <row r="49" spans="2:10" x14ac:dyDescent="0.3">
      <c r="B49" s="17">
        <v>47</v>
      </c>
      <c r="C49" s="4" t="s">
        <v>25</v>
      </c>
      <c r="D49" s="4">
        <v>100</v>
      </c>
      <c r="E49" s="1" t="s">
        <v>21</v>
      </c>
      <c r="F49" s="4">
        <v>400</v>
      </c>
      <c r="G49" s="4">
        <v>2</v>
      </c>
      <c r="H49" s="8">
        <f>Лист2!$C$8-G49</f>
        <v>-2</v>
      </c>
      <c r="I49" s="8">
        <f>F49-Лист2!$C$9</f>
        <v>400</v>
      </c>
      <c r="J49" s="10"/>
    </row>
    <row r="50" spans="2:10" x14ac:dyDescent="0.3">
      <c r="B50" s="16">
        <v>48</v>
      </c>
      <c r="C50" s="5" t="s">
        <v>25</v>
      </c>
      <c r="D50" s="5">
        <v>100</v>
      </c>
      <c r="E50" s="3" t="s">
        <v>22</v>
      </c>
      <c r="F50" s="5">
        <v>400</v>
      </c>
      <c r="G50" s="5">
        <v>1.6</v>
      </c>
      <c r="H50" s="11">
        <f>Лист2!$C$8-G50</f>
        <v>-1.6</v>
      </c>
      <c r="I50" s="11">
        <f>F50-Лист2!$C$9</f>
        <v>400</v>
      </c>
      <c r="J50" s="12"/>
    </row>
    <row r="51" spans="2:10" x14ac:dyDescent="0.3">
      <c r="B51" s="17">
        <v>49</v>
      </c>
      <c r="C51" s="4" t="s">
        <v>26</v>
      </c>
      <c r="D51" s="4">
        <v>100</v>
      </c>
      <c r="E51" s="1" t="s">
        <v>12</v>
      </c>
      <c r="F51" s="4">
        <v>650</v>
      </c>
      <c r="G51" s="4">
        <v>20</v>
      </c>
      <c r="H51" s="8">
        <f>Лист2!$C$8-G51</f>
        <v>-20</v>
      </c>
      <c r="I51" s="8">
        <f>F51-Лист2!$C$9</f>
        <v>650</v>
      </c>
      <c r="J51" s="10" t="s">
        <v>40</v>
      </c>
    </row>
    <row r="52" spans="2:10" x14ac:dyDescent="0.3">
      <c r="B52" s="17">
        <v>50</v>
      </c>
      <c r="C52" s="4" t="s">
        <v>26</v>
      </c>
      <c r="D52" s="4">
        <v>100</v>
      </c>
      <c r="E52" s="1" t="s">
        <v>13</v>
      </c>
      <c r="F52" s="4">
        <v>650</v>
      </c>
      <c r="G52" s="4">
        <v>13</v>
      </c>
      <c r="H52" s="8">
        <f>Лист2!$C$8-G52</f>
        <v>-13</v>
      </c>
      <c r="I52" s="8">
        <f>F52-Лист2!$C$9</f>
        <v>650</v>
      </c>
      <c r="J52" s="10" t="s">
        <v>40</v>
      </c>
    </row>
    <row r="53" spans="2:10" x14ac:dyDescent="0.3">
      <c r="B53" s="17">
        <v>51</v>
      </c>
      <c r="C53" s="4" t="s">
        <v>26</v>
      </c>
      <c r="D53" s="4">
        <v>100</v>
      </c>
      <c r="E53" s="1" t="s">
        <v>14</v>
      </c>
      <c r="F53" s="4">
        <v>650</v>
      </c>
      <c r="G53" s="4">
        <v>10</v>
      </c>
      <c r="H53" s="8">
        <f>Лист2!$C$8-G53</f>
        <v>-10</v>
      </c>
      <c r="I53" s="8">
        <f>F53-Лист2!$C$9</f>
        <v>650</v>
      </c>
      <c r="J53" s="10" t="s">
        <v>40</v>
      </c>
    </row>
    <row r="54" spans="2:10" x14ac:dyDescent="0.3">
      <c r="B54" s="17">
        <v>52</v>
      </c>
      <c r="C54" s="4" t="s">
        <v>26</v>
      </c>
      <c r="D54" s="4">
        <v>100</v>
      </c>
      <c r="E54" s="1" t="s">
        <v>15</v>
      </c>
      <c r="F54" s="4">
        <v>650</v>
      </c>
      <c r="G54" s="4">
        <v>8</v>
      </c>
      <c r="H54" s="8">
        <f>Лист2!$C$8-G54</f>
        <v>-8</v>
      </c>
      <c r="I54" s="8">
        <f>F54-Лист2!$C$9</f>
        <v>650</v>
      </c>
      <c r="J54" s="10" t="s">
        <v>40</v>
      </c>
    </row>
    <row r="55" spans="2:10" x14ac:dyDescent="0.3">
      <c r="B55" s="17">
        <v>53</v>
      </c>
      <c r="C55" s="4" t="s">
        <v>26</v>
      </c>
      <c r="D55" s="4">
        <v>100</v>
      </c>
      <c r="E55" s="1" t="s">
        <v>17</v>
      </c>
      <c r="F55" s="4">
        <v>650</v>
      </c>
      <c r="G55" s="4">
        <v>6.5</v>
      </c>
      <c r="H55" s="8">
        <f>Лист2!$C$8-G55</f>
        <v>-6.5</v>
      </c>
      <c r="I55" s="8">
        <f>F55-Лист2!$C$9</f>
        <v>650</v>
      </c>
      <c r="J55" s="10" t="s">
        <v>40</v>
      </c>
    </row>
    <row r="56" spans="2:10" x14ac:dyDescent="0.3">
      <c r="B56" s="17">
        <v>54</v>
      </c>
      <c r="C56" s="4" t="s">
        <v>26</v>
      </c>
      <c r="D56" s="4">
        <v>100</v>
      </c>
      <c r="E56" s="1" t="s">
        <v>18</v>
      </c>
      <c r="F56" s="4">
        <v>650</v>
      </c>
      <c r="G56" s="4">
        <v>5</v>
      </c>
      <c r="H56" s="8">
        <f>Лист2!$C$8-G56</f>
        <v>-5</v>
      </c>
      <c r="I56" s="8">
        <f>F56-Лист2!$C$9</f>
        <v>650</v>
      </c>
      <c r="J56" s="10" t="s">
        <v>40</v>
      </c>
    </row>
    <row r="57" spans="2:10" x14ac:dyDescent="0.3">
      <c r="B57" s="17">
        <v>55</v>
      </c>
      <c r="C57" s="4" t="s">
        <v>26</v>
      </c>
      <c r="D57" s="4">
        <v>100</v>
      </c>
      <c r="E57" s="1" t="s">
        <v>20</v>
      </c>
      <c r="F57" s="4">
        <v>650</v>
      </c>
      <c r="G57" s="4">
        <v>4</v>
      </c>
      <c r="H57" s="8">
        <f>Лист2!$C$8-G57</f>
        <v>-4</v>
      </c>
      <c r="I57" s="8">
        <f>F57-Лист2!$C$9</f>
        <v>650</v>
      </c>
      <c r="J57" s="10" t="s">
        <v>40</v>
      </c>
    </row>
    <row r="58" spans="2:10" x14ac:dyDescent="0.3">
      <c r="B58" s="17">
        <v>56</v>
      </c>
      <c r="C58" s="4" t="s">
        <v>26</v>
      </c>
      <c r="D58" s="4">
        <v>100</v>
      </c>
      <c r="E58" s="1" t="s">
        <v>21</v>
      </c>
      <c r="F58" s="4">
        <v>650</v>
      </c>
      <c r="G58" s="4">
        <v>3</v>
      </c>
      <c r="H58" s="8">
        <f>Лист2!$C$8-G58</f>
        <v>-3</v>
      </c>
      <c r="I58" s="8">
        <f>F58-Лист2!$C$9</f>
        <v>650</v>
      </c>
      <c r="J58" s="10"/>
    </row>
    <row r="59" spans="2:10" x14ac:dyDescent="0.3">
      <c r="B59" s="16">
        <v>57</v>
      </c>
      <c r="C59" s="5" t="s">
        <v>26</v>
      </c>
      <c r="D59" s="5">
        <v>100</v>
      </c>
      <c r="E59" s="3" t="s">
        <v>22</v>
      </c>
      <c r="F59" s="5">
        <v>650</v>
      </c>
      <c r="G59" s="5">
        <v>2.5</v>
      </c>
      <c r="H59" s="11">
        <f>Лист2!$C$8-G59</f>
        <v>-2.5</v>
      </c>
      <c r="I59" s="11">
        <f>F59-Лист2!$C$9</f>
        <v>650</v>
      </c>
      <c r="J59" s="12"/>
    </row>
    <row r="60" spans="2:10" x14ac:dyDescent="0.3">
      <c r="B60" s="17">
        <v>58</v>
      </c>
      <c r="C60" s="4" t="s">
        <v>26</v>
      </c>
      <c r="D60" s="4">
        <v>150</v>
      </c>
      <c r="E60" s="1" t="s">
        <v>12</v>
      </c>
      <c r="F60" s="4">
        <v>650</v>
      </c>
      <c r="G60" s="4">
        <v>20</v>
      </c>
      <c r="H60" s="8">
        <f>Лист2!$C$8-G60</f>
        <v>-20</v>
      </c>
      <c r="I60" s="8">
        <f>F60-Лист2!$C$9</f>
        <v>650</v>
      </c>
      <c r="J60" s="10" t="s">
        <v>40</v>
      </c>
    </row>
    <row r="61" spans="2:10" x14ac:dyDescent="0.3">
      <c r="B61" s="17">
        <v>59</v>
      </c>
      <c r="C61" s="4" t="s">
        <v>26</v>
      </c>
      <c r="D61" s="4">
        <v>150</v>
      </c>
      <c r="E61" s="1" t="s">
        <v>13</v>
      </c>
      <c r="F61" s="4">
        <v>650</v>
      </c>
      <c r="G61" s="4">
        <v>13</v>
      </c>
      <c r="H61" s="8">
        <f>Лист2!$C$8-G61</f>
        <v>-13</v>
      </c>
      <c r="I61" s="8">
        <f>F61-Лист2!$C$9</f>
        <v>650</v>
      </c>
      <c r="J61" s="10" t="s">
        <v>40</v>
      </c>
    </row>
    <row r="62" spans="2:10" x14ac:dyDescent="0.3">
      <c r="B62" s="17">
        <v>60</v>
      </c>
      <c r="C62" s="4" t="s">
        <v>26</v>
      </c>
      <c r="D62" s="4">
        <v>150</v>
      </c>
      <c r="E62" s="1" t="s">
        <v>14</v>
      </c>
      <c r="F62" s="4">
        <v>650</v>
      </c>
      <c r="G62" s="4">
        <v>10</v>
      </c>
      <c r="H62" s="8">
        <f>Лист2!$C$8-G62</f>
        <v>-10</v>
      </c>
      <c r="I62" s="8">
        <f>F62-Лист2!$C$9</f>
        <v>650</v>
      </c>
      <c r="J62" s="10" t="s">
        <v>40</v>
      </c>
    </row>
    <row r="63" spans="2:10" x14ac:dyDescent="0.3">
      <c r="B63" s="17">
        <v>61</v>
      </c>
      <c r="C63" s="4" t="s">
        <v>26</v>
      </c>
      <c r="D63" s="4">
        <v>150</v>
      </c>
      <c r="E63" s="1" t="s">
        <v>15</v>
      </c>
      <c r="F63" s="4">
        <v>650</v>
      </c>
      <c r="G63" s="4">
        <v>8</v>
      </c>
      <c r="H63" s="8">
        <f>Лист2!$C$8-G63</f>
        <v>-8</v>
      </c>
      <c r="I63" s="8">
        <f>F63-Лист2!$C$9</f>
        <v>650</v>
      </c>
      <c r="J63" s="10" t="s">
        <v>40</v>
      </c>
    </row>
    <row r="64" spans="2:10" x14ac:dyDescent="0.3">
      <c r="B64" s="17">
        <v>62</v>
      </c>
      <c r="C64" s="4" t="s">
        <v>26</v>
      </c>
      <c r="D64" s="4">
        <v>150</v>
      </c>
      <c r="E64" s="1" t="s">
        <v>17</v>
      </c>
      <c r="F64" s="4">
        <v>650</v>
      </c>
      <c r="G64" s="4">
        <v>6.5</v>
      </c>
      <c r="H64" s="8">
        <f>Лист2!$C$8-G64</f>
        <v>-6.5</v>
      </c>
      <c r="I64" s="8">
        <f>F64-Лист2!$C$9</f>
        <v>650</v>
      </c>
      <c r="J64" s="10" t="s">
        <v>40</v>
      </c>
    </row>
    <row r="65" spans="2:10" x14ac:dyDescent="0.3">
      <c r="B65" s="17">
        <v>63</v>
      </c>
      <c r="C65" s="4" t="s">
        <v>26</v>
      </c>
      <c r="D65" s="4">
        <v>150</v>
      </c>
      <c r="E65" s="1" t="s">
        <v>18</v>
      </c>
      <c r="F65" s="4">
        <v>650</v>
      </c>
      <c r="G65" s="4">
        <v>5</v>
      </c>
      <c r="H65" s="8">
        <f>Лист2!$C$8-G65</f>
        <v>-5</v>
      </c>
      <c r="I65" s="8">
        <f>F65-Лист2!$C$9</f>
        <v>650</v>
      </c>
      <c r="J65" s="10"/>
    </row>
    <row r="66" spans="2:10" x14ac:dyDescent="0.3">
      <c r="B66" s="16">
        <v>64</v>
      </c>
      <c r="C66" s="5" t="s">
        <v>26</v>
      </c>
      <c r="D66" s="5">
        <v>150</v>
      </c>
      <c r="E66" s="3" t="s">
        <v>20</v>
      </c>
      <c r="F66" s="5">
        <v>650</v>
      </c>
      <c r="G66" s="5">
        <v>4</v>
      </c>
      <c r="H66" s="11">
        <f>Лист2!$C$8-G66</f>
        <v>-4</v>
      </c>
      <c r="I66" s="11">
        <f>F66-Лист2!$C$9</f>
        <v>650</v>
      </c>
      <c r="J66" s="12"/>
    </row>
    <row r="67" spans="2:10" x14ac:dyDescent="0.3">
      <c r="B67" s="17">
        <v>65</v>
      </c>
      <c r="C67" s="4" t="s">
        <v>27</v>
      </c>
      <c r="D67" s="4">
        <v>150</v>
      </c>
      <c r="E67" s="1" t="s">
        <v>12</v>
      </c>
      <c r="F67" s="4">
        <v>1000</v>
      </c>
      <c r="G67" s="4">
        <v>33</v>
      </c>
      <c r="H67" s="8">
        <f>Лист2!$C$8-G67</f>
        <v>-33</v>
      </c>
      <c r="I67" s="8">
        <f>F67-Лист2!$C$9</f>
        <v>1000</v>
      </c>
      <c r="J67" s="10" t="s">
        <v>40</v>
      </c>
    </row>
    <row r="68" spans="2:10" x14ac:dyDescent="0.3">
      <c r="B68" s="17">
        <v>66</v>
      </c>
      <c r="C68" s="4" t="s">
        <v>27</v>
      </c>
      <c r="D68" s="4">
        <v>150</v>
      </c>
      <c r="E68" s="1" t="s">
        <v>13</v>
      </c>
      <c r="F68" s="4">
        <v>1000</v>
      </c>
      <c r="G68" s="4">
        <v>20</v>
      </c>
      <c r="H68" s="8">
        <f>Лист2!$C$8-G68</f>
        <v>-20</v>
      </c>
      <c r="I68" s="8">
        <f>F68-Лист2!$C$9</f>
        <v>1000</v>
      </c>
      <c r="J68" s="10" t="s">
        <v>40</v>
      </c>
    </row>
    <row r="69" spans="2:10" x14ac:dyDescent="0.3">
      <c r="B69" s="17">
        <v>67</v>
      </c>
      <c r="C69" s="4" t="s">
        <v>27</v>
      </c>
      <c r="D69" s="4">
        <v>150</v>
      </c>
      <c r="E69" s="1" t="s">
        <v>14</v>
      </c>
      <c r="F69" s="4">
        <v>1000</v>
      </c>
      <c r="G69" s="4">
        <v>16</v>
      </c>
      <c r="H69" s="8">
        <f>Лист2!$C$8-G69</f>
        <v>-16</v>
      </c>
      <c r="I69" s="8">
        <f>F69-Лист2!$C$9</f>
        <v>1000</v>
      </c>
      <c r="J69" s="10" t="s">
        <v>40</v>
      </c>
    </row>
    <row r="70" spans="2:10" x14ac:dyDescent="0.3">
      <c r="B70" s="17">
        <v>68</v>
      </c>
      <c r="C70" s="4" t="s">
        <v>27</v>
      </c>
      <c r="D70" s="4">
        <v>150</v>
      </c>
      <c r="E70" s="1" t="s">
        <v>15</v>
      </c>
      <c r="F70" s="4">
        <v>1000</v>
      </c>
      <c r="G70" s="4">
        <v>12</v>
      </c>
      <c r="H70" s="8">
        <f>Лист2!$C$8-G70</f>
        <v>-12</v>
      </c>
      <c r="I70" s="8">
        <f>F70-Лист2!$C$9</f>
        <v>1000</v>
      </c>
      <c r="J70" s="10" t="s">
        <v>40</v>
      </c>
    </row>
    <row r="71" spans="2:10" x14ac:dyDescent="0.3">
      <c r="B71" s="17">
        <v>69</v>
      </c>
      <c r="C71" s="4" t="s">
        <v>27</v>
      </c>
      <c r="D71" s="4">
        <v>150</v>
      </c>
      <c r="E71" s="1" t="s">
        <v>17</v>
      </c>
      <c r="F71" s="4">
        <v>1000</v>
      </c>
      <c r="G71" s="4">
        <v>10</v>
      </c>
      <c r="H71" s="8">
        <f>Лист2!$C$8-G71</f>
        <v>-10</v>
      </c>
      <c r="I71" s="8">
        <f>F71-Лист2!$C$9</f>
        <v>1000</v>
      </c>
      <c r="J71" s="10" t="s">
        <v>40</v>
      </c>
    </row>
    <row r="72" spans="2:10" x14ac:dyDescent="0.3">
      <c r="B72" s="17">
        <v>70</v>
      </c>
      <c r="C72" s="4" t="s">
        <v>27</v>
      </c>
      <c r="D72" s="4">
        <v>150</v>
      </c>
      <c r="E72" s="1" t="s">
        <v>18</v>
      </c>
      <c r="F72" s="4">
        <v>1000</v>
      </c>
      <c r="G72" s="4">
        <v>8</v>
      </c>
      <c r="H72" s="8">
        <f>Лист2!$C$8-G72</f>
        <v>-8</v>
      </c>
      <c r="I72" s="8">
        <f>F72-Лист2!$C$9</f>
        <v>1000</v>
      </c>
      <c r="J72" s="10"/>
    </row>
    <row r="73" spans="2:10" x14ac:dyDescent="0.3">
      <c r="B73" s="16">
        <v>71</v>
      </c>
      <c r="C73" s="5" t="s">
        <v>27</v>
      </c>
      <c r="D73" s="5">
        <v>150</v>
      </c>
      <c r="E73" s="3" t="s">
        <v>20</v>
      </c>
      <c r="F73" s="5">
        <v>1000</v>
      </c>
      <c r="G73" s="5">
        <v>6</v>
      </c>
      <c r="H73" s="11">
        <f>Лист2!$C$8-G73</f>
        <v>-6</v>
      </c>
      <c r="I73" s="11">
        <f>F73-Лист2!$C$9</f>
        <v>1000</v>
      </c>
      <c r="J73" s="12"/>
    </row>
    <row r="74" spans="2:10" x14ac:dyDescent="0.3">
      <c r="B74" s="17">
        <v>72</v>
      </c>
      <c r="C74" s="4" t="s">
        <v>28</v>
      </c>
      <c r="D74" s="4">
        <v>200</v>
      </c>
      <c r="E74" s="1" t="s">
        <v>12</v>
      </c>
      <c r="F74" s="4">
        <v>1600</v>
      </c>
      <c r="G74" s="4">
        <v>53</v>
      </c>
      <c r="H74" s="8">
        <f>Лист2!$C$8-G74</f>
        <v>-53</v>
      </c>
      <c r="I74" s="8">
        <f>F74-Лист2!$C$9</f>
        <v>1600</v>
      </c>
      <c r="J74" s="10" t="s">
        <v>40</v>
      </c>
    </row>
    <row r="75" spans="2:10" x14ac:dyDescent="0.3">
      <c r="B75" s="17">
        <v>73</v>
      </c>
      <c r="C75" s="4" t="s">
        <v>28</v>
      </c>
      <c r="D75" s="4">
        <v>200</v>
      </c>
      <c r="E75" s="1" t="s">
        <v>13</v>
      </c>
      <c r="F75" s="4">
        <v>1600</v>
      </c>
      <c r="G75" s="4">
        <v>32</v>
      </c>
      <c r="H75" s="8">
        <f>Лист2!$C$8-G75</f>
        <v>-32</v>
      </c>
      <c r="I75" s="8">
        <f>F75-Лист2!$C$9</f>
        <v>1600</v>
      </c>
      <c r="J75" s="10" t="s">
        <v>40</v>
      </c>
    </row>
    <row r="76" spans="2:10" x14ac:dyDescent="0.3">
      <c r="B76" s="17">
        <v>74</v>
      </c>
      <c r="C76" s="4" t="s">
        <v>28</v>
      </c>
      <c r="D76" s="4">
        <v>200</v>
      </c>
      <c r="E76" s="1" t="s">
        <v>14</v>
      </c>
      <c r="F76" s="4">
        <v>1600</v>
      </c>
      <c r="G76" s="4">
        <v>24</v>
      </c>
      <c r="H76" s="8">
        <f>Лист2!$C$8-G76</f>
        <v>-24</v>
      </c>
      <c r="I76" s="8">
        <f>F76-Лист2!$C$9</f>
        <v>1600</v>
      </c>
      <c r="J76" s="10" t="s">
        <v>40</v>
      </c>
    </row>
    <row r="77" spans="2:10" x14ac:dyDescent="0.3">
      <c r="B77" s="17">
        <v>75</v>
      </c>
      <c r="C77" s="4" t="s">
        <v>28</v>
      </c>
      <c r="D77" s="4">
        <v>200</v>
      </c>
      <c r="E77" s="1" t="s">
        <v>15</v>
      </c>
      <c r="F77" s="4">
        <v>1600</v>
      </c>
      <c r="G77" s="4">
        <v>20</v>
      </c>
      <c r="H77" s="8">
        <f>Лист2!$C$8-G77</f>
        <v>-20</v>
      </c>
      <c r="I77" s="8">
        <f>F77-Лист2!$C$9</f>
        <v>1600</v>
      </c>
      <c r="J77" s="10" t="s">
        <v>40</v>
      </c>
    </row>
    <row r="78" spans="2:10" x14ac:dyDescent="0.3">
      <c r="B78" s="17">
        <v>76</v>
      </c>
      <c r="C78" s="4" t="s">
        <v>28</v>
      </c>
      <c r="D78" s="4">
        <v>200</v>
      </c>
      <c r="E78" s="1" t="s">
        <v>17</v>
      </c>
      <c r="F78" s="4">
        <v>1600</v>
      </c>
      <c r="G78" s="4">
        <v>16</v>
      </c>
      <c r="H78" s="8">
        <f>Лист2!$C$8-G78</f>
        <v>-16</v>
      </c>
      <c r="I78" s="8">
        <f>F78-Лист2!$C$9</f>
        <v>1600</v>
      </c>
      <c r="J78" s="10" t="s">
        <v>40</v>
      </c>
    </row>
    <row r="79" spans="2:10" x14ac:dyDescent="0.3">
      <c r="B79" s="17">
        <v>77</v>
      </c>
      <c r="C79" s="4" t="s">
        <v>28</v>
      </c>
      <c r="D79" s="4">
        <v>200</v>
      </c>
      <c r="E79" s="1" t="s">
        <v>18</v>
      </c>
      <c r="F79" s="4">
        <v>1600</v>
      </c>
      <c r="G79" s="4">
        <v>12</v>
      </c>
      <c r="H79" s="8">
        <f>Лист2!$C$8-G79</f>
        <v>-12</v>
      </c>
      <c r="I79" s="8">
        <f>F79-Лист2!$C$9</f>
        <v>1600</v>
      </c>
      <c r="J79" s="10"/>
    </row>
    <row r="80" spans="2:10" x14ac:dyDescent="0.3">
      <c r="B80" s="16">
        <v>78</v>
      </c>
      <c r="C80" s="5" t="s">
        <v>28</v>
      </c>
      <c r="D80" s="5">
        <v>200</v>
      </c>
      <c r="E80" s="3" t="s">
        <v>20</v>
      </c>
      <c r="F80" s="5">
        <v>1600</v>
      </c>
      <c r="G80" s="5">
        <v>10</v>
      </c>
      <c r="H80" s="11">
        <f>Лист2!$C$8-G80</f>
        <v>-10</v>
      </c>
      <c r="I80" s="11">
        <f>F80-Лист2!$C$9</f>
        <v>1600</v>
      </c>
      <c r="J80" s="12"/>
    </row>
    <row r="83" spans="2:12" x14ac:dyDescent="0.3">
      <c r="B83" s="6" t="s">
        <v>42</v>
      </c>
      <c r="C83" s="6" t="s">
        <v>29</v>
      </c>
      <c r="D83" s="6" t="s">
        <v>30</v>
      </c>
      <c r="E83" s="7" t="s">
        <v>31</v>
      </c>
      <c r="F83" s="6" t="s">
        <v>32</v>
      </c>
      <c r="G83" s="6" t="s">
        <v>33</v>
      </c>
      <c r="H83" s="6" t="s">
        <v>34</v>
      </c>
      <c r="I83" s="6" t="s">
        <v>35</v>
      </c>
      <c r="J83" s="6" t="s">
        <v>39</v>
      </c>
      <c r="K83" s="6">
        <f>DMIN($B$2:$J$80,3,B83:J84)</f>
        <v>0</v>
      </c>
      <c r="L83" s="15" t="s">
        <v>41</v>
      </c>
    </row>
    <row r="84" spans="2:12" x14ac:dyDescent="0.3">
      <c r="H84" s="9" t="s">
        <v>38</v>
      </c>
      <c r="I84" s="9" t="s">
        <v>38</v>
      </c>
    </row>
    <row r="86" spans="2:12" x14ac:dyDescent="0.3">
      <c r="B86" s="6" t="s">
        <v>42</v>
      </c>
      <c r="C86" s="6" t="s">
        <v>29</v>
      </c>
      <c r="D86" s="6" t="s">
        <v>30</v>
      </c>
      <c r="E86" s="7" t="s">
        <v>31</v>
      </c>
      <c r="F86" s="6" t="s">
        <v>32</v>
      </c>
      <c r="G86" s="6" t="s">
        <v>33</v>
      </c>
      <c r="H86" s="6" t="s">
        <v>34</v>
      </c>
      <c r="I86" s="6" t="s">
        <v>35</v>
      </c>
      <c r="K86" s="6">
        <f>DCOUNTA($B$2:$J$80,3,B86:J87)</f>
        <v>0</v>
      </c>
      <c r="L86" s="15" t="s">
        <v>43</v>
      </c>
    </row>
    <row r="87" spans="2:12" x14ac:dyDescent="0.3">
      <c r="D87" s="18" t="str">
        <f>IF(Лист2!C6&gt;0,Лист2!C6,"")</f>
        <v/>
      </c>
      <c r="H87" s="9" t="s">
        <v>38</v>
      </c>
      <c r="I87" s="9" t="s">
        <v>38</v>
      </c>
    </row>
    <row r="89" spans="2:12" x14ac:dyDescent="0.3">
      <c r="B89" s="6" t="s">
        <v>42</v>
      </c>
      <c r="C89" s="6" t="s">
        <v>29</v>
      </c>
      <c r="D89" s="6" t="s">
        <v>30</v>
      </c>
      <c r="E89" s="7" t="s">
        <v>31</v>
      </c>
      <c r="F89" s="6" t="s">
        <v>32</v>
      </c>
      <c r="G89" s="6" t="s">
        <v>33</v>
      </c>
      <c r="H89" s="6" t="s">
        <v>34</v>
      </c>
      <c r="I89" s="6" t="s">
        <v>35</v>
      </c>
      <c r="J89" s="6" t="s">
        <v>39</v>
      </c>
      <c r="K89" s="6">
        <f>DMIN($B$2:$J$80,1,B89:J90)</f>
        <v>0</v>
      </c>
      <c r="L89" s="15" t="s">
        <v>44</v>
      </c>
    </row>
    <row r="90" spans="2:12" x14ac:dyDescent="0.3">
      <c r="D90" s="13">
        <f>IF(K86&gt;0,D87,K83)</f>
        <v>0</v>
      </c>
      <c r="H90" s="9" t="s">
        <v>38</v>
      </c>
      <c r="I90" s="9" t="s">
        <v>38</v>
      </c>
    </row>
    <row r="91" spans="2:12" x14ac:dyDescent="0.3">
      <c r="D91" s="13"/>
      <c r="H91" s="9"/>
      <c r="I91" s="9"/>
    </row>
    <row r="92" spans="2:12" x14ac:dyDescent="0.3">
      <c r="B92" s="6" t="s">
        <v>42</v>
      </c>
      <c r="C92" s="6" t="s">
        <v>29</v>
      </c>
      <c r="D92" s="6" t="s">
        <v>30</v>
      </c>
      <c r="E92" s="7" t="s">
        <v>31</v>
      </c>
      <c r="F92" s="6" t="s">
        <v>32</v>
      </c>
      <c r="G92" s="6" t="s">
        <v>33</v>
      </c>
      <c r="H92" s="6" t="s">
        <v>34</v>
      </c>
      <c r="I92" s="6" t="s">
        <v>35</v>
      </c>
      <c r="J92" s="6" t="s">
        <v>39</v>
      </c>
      <c r="K92" s="6">
        <f>DMIN($B$2:$J$80,1,B92:J93)</f>
        <v>0</v>
      </c>
      <c r="L92" s="15" t="s">
        <v>45</v>
      </c>
    </row>
    <row r="93" spans="2:12" x14ac:dyDescent="0.3">
      <c r="D93" s="13">
        <f>IF(K89&gt;0,D90,K86)</f>
        <v>0</v>
      </c>
      <c r="H93" s="9" t="s">
        <v>38</v>
      </c>
      <c r="I93" s="9" t="s">
        <v>38</v>
      </c>
      <c r="J93" s="13" t="s">
        <v>40</v>
      </c>
    </row>
    <row r="95" spans="2:12" x14ac:dyDescent="0.3">
      <c r="B95" s="6" t="s">
        <v>42</v>
      </c>
      <c r="C95" s="6" t="s">
        <v>29</v>
      </c>
      <c r="D95" s="6" t="s">
        <v>30</v>
      </c>
      <c r="E95" s="7" t="s">
        <v>31</v>
      </c>
      <c r="F95" s="6" t="s">
        <v>32</v>
      </c>
      <c r="G95" s="6" t="s">
        <v>33</v>
      </c>
      <c r="H95" s="6" t="s">
        <v>34</v>
      </c>
      <c r="I95" s="6" t="s">
        <v>35</v>
      </c>
      <c r="J95" s="6" t="s">
        <v>39</v>
      </c>
      <c r="K95" s="6"/>
      <c r="L95" s="15" t="s">
        <v>46</v>
      </c>
    </row>
    <row r="96" spans="2:12" x14ac:dyDescent="0.3">
      <c r="B96" s="13">
        <f>IF(K92&lt;&gt;0,MIN(K89,K92),K89)</f>
        <v>0</v>
      </c>
      <c r="D96" s="13"/>
      <c r="H96" s="9"/>
      <c r="I96" s="9"/>
    </row>
    <row r="97" spans="3:5" x14ac:dyDescent="0.3">
      <c r="C97" s="19" t="e">
        <f>DGET($B$2:$J$80,2,B95:J96)</f>
        <v>#VALUE!</v>
      </c>
      <c r="D97" s="19" t="e">
        <f>DGET($B$2:$J$80,3,B95:J96)</f>
        <v>#VALUE!</v>
      </c>
      <c r="E97" s="19" t="e">
        <f>DGET($B$2:$J$80,4,B95:J96)</f>
        <v>#VALUE!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РГ-Р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2024-01-18T04:05:45Z</dcterms:modified>
  <cp:contentStatus/>
</cp:coreProperties>
</file>